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licerCaches/slicerCache1.xml" ContentType="application/vnd.ms-excel.slicerCache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slicers/slicer1.xml" ContentType="application/vnd.ms-excel.slicer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fvrocha\Downloads\"/>
    </mc:Choice>
  </mc:AlternateContent>
  <workbookProtection workbookAlgorithmName="SHA-512" workbookHashValue="ZXR8z79JMzJjpujfBkfOK37EqfyDrpeeyl/S8u/h3YXNwaZsNHwdYnXe01b1dJbfxT1eli/nHuGt8IxyZ8vcmg==" workbookSaltValue="WE9orh18JMTGxZCuxi1+CQ==" workbookSpinCount="100000" lockStructure="1"/>
  <bookViews>
    <workbookView xWindow="0" yWindow="0" windowWidth="24000" windowHeight="10425"/>
  </bookViews>
  <sheets>
    <sheet name="Apresentação" sheetId="5" r:id="rId1"/>
    <sheet name="SIMULADOR" sheetId="4" r:id="rId2"/>
    <sheet name="Base" sheetId="1" state="hidden" r:id="rId3"/>
    <sheet name="SIARMA" sheetId="3" state="hidden" r:id="rId4"/>
    <sheet name="Taxa de Juros (Ano)" sheetId="2" state="hidden" r:id="rId5"/>
  </sheets>
  <definedNames>
    <definedName name="_xlnm._FilterDatabase" localSheetId="2" hidden="1">Base!$A$4:$S$127</definedName>
    <definedName name="SegmentaçãodeDados_Ano">#N/A</definedName>
  </definedNames>
  <calcPr calcId="152511"/>
  <extLst>
    <ext xmlns:x14="http://schemas.microsoft.com/office/spreadsheetml/2009/9/main" uri="{79F54976-1DA5-4618-B147-4CDE4B953A38}">
      <x14:workbookPr/>
    </ext>
    <ext xmlns:x15="http://schemas.microsoft.com/office/spreadsheetml/2010/11/main" uri="{46BE6895-7355-4a93-B00E-2C351335B9C9}">
      <x15:slicerCaches xmlns:x14="http://schemas.microsoft.com/office/spreadsheetml/2009/9/main">
        <x14:slicerCache r:id="rId6"/>
      </x15:slicerCaches>
    </ex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" i="4" l="1"/>
  <c r="B1" i="1" s="1"/>
  <c r="M6" i="1" l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35" i="1"/>
  <c r="M36" i="1"/>
  <c r="M37" i="1"/>
  <c r="M38" i="1"/>
  <c r="M39" i="1"/>
  <c r="M40" i="1"/>
  <c r="M41" i="1"/>
  <c r="M42" i="1"/>
  <c r="M43" i="1"/>
  <c r="M44" i="1"/>
  <c r="M45" i="1"/>
  <c r="M46" i="1"/>
  <c r="M47" i="1"/>
  <c r="M48" i="1"/>
  <c r="M49" i="1"/>
  <c r="M50" i="1"/>
  <c r="M51" i="1"/>
  <c r="M52" i="1"/>
  <c r="M53" i="1"/>
  <c r="M54" i="1"/>
  <c r="M55" i="1"/>
  <c r="M56" i="1"/>
  <c r="M57" i="1"/>
  <c r="M58" i="1"/>
  <c r="M59" i="1"/>
  <c r="M60" i="1"/>
  <c r="M61" i="1"/>
  <c r="M62" i="1"/>
  <c r="M63" i="1"/>
  <c r="M64" i="1"/>
  <c r="M65" i="1"/>
  <c r="M66" i="1"/>
  <c r="M67" i="1"/>
  <c r="M68" i="1"/>
  <c r="M69" i="1"/>
  <c r="M70" i="1"/>
  <c r="M71" i="1"/>
  <c r="M72" i="1"/>
  <c r="M73" i="1"/>
  <c r="M74" i="1"/>
  <c r="M75" i="1"/>
  <c r="M76" i="1"/>
  <c r="M77" i="1"/>
  <c r="M78" i="1"/>
  <c r="M79" i="1"/>
  <c r="M80" i="1"/>
  <c r="M81" i="1"/>
  <c r="M82" i="1"/>
  <c r="M83" i="1"/>
  <c r="M84" i="1"/>
  <c r="M85" i="1"/>
  <c r="M86" i="1"/>
  <c r="M87" i="1"/>
  <c r="M88" i="1"/>
  <c r="M89" i="1"/>
  <c r="M90" i="1"/>
  <c r="M91" i="1"/>
  <c r="M92" i="1"/>
  <c r="M93" i="1"/>
  <c r="M94" i="1"/>
  <c r="M95" i="1"/>
  <c r="M96" i="1"/>
  <c r="M97" i="1"/>
  <c r="M98" i="1"/>
  <c r="M99" i="1"/>
  <c r="M100" i="1"/>
  <c r="M101" i="1"/>
  <c r="M102" i="1"/>
  <c r="M103" i="1"/>
  <c r="M104" i="1"/>
  <c r="M105" i="1"/>
  <c r="M106" i="1"/>
  <c r="M107" i="1"/>
  <c r="M108" i="1"/>
  <c r="M109" i="1"/>
  <c r="M110" i="1"/>
  <c r="M111" i="1"/>
  <c r="M112" i="1"/>
  <c r="M113" i="1"/>
  <c r="M114" i="1"/>
  <c r="M115" i="1"/>
  <c r="M116" i="1"/>
  <c r="M117" i="1"/>
  <c r="M118" i="1"/>
  <c r="M119" i="1"/>
  <c r="M120" i="1"/>
  <c r="M121" i="1"/>
  <c r="M122" i="1"/>
  <c r="M123" i="1"/>
  <c r="M124" i="1"/>
  <c r="M5" i="1"/>
  <c r="C3" i="2" l="1"/>
  <c r="C4" i="2"/>
  <c r="C5" i="2"/>
  <c r="C6" i="2"/>
  <c r="C7" i="2"/>
  <c r="C8" i="2"/>
  <c r="C9" i="2"/>
  <c r="C10" i="2"/>
  <c r="C11" i="2"/>
  <c r="C12" i="2"/>
  <c r="C2" i="2"/>
  <c r="Q5" i="1" l="1"/>
  <c r="Q17" i="1"/>
  <c r="Q29" i="1"/>
  <c r="Q41" i="1"/>
  <c r="Q53" i="1"/>
  <c r="Q65" i="1"/>
  <c r="Q77" i="1"/>
  <c r="Q89" i="1"/>
  <c r="Q101" i="1"/>
  <c r="Q113" i="1"/>
  <c r="C3" i="3"/>
  <c r="C4" i="3"/>
  <c r="C5" i="3"/>
  <c r="C6" i="3"/>
  <c r="C7" i="3"/>
  <c r="C8" i="3"/>
  <c r="C9" i="3"/>
  <c r="C10" i="3"/>
  <c r="C11" i="3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78" i="3"/>
  <c r="C79" i="3"/>
  <c r="C80" i="3"/>
  <c r="C81" i="3"/>
  <c r="C82" i="3"/>
  <c r="C83" i="3"/>
  <c r="C84" i="3"/>
  <c r="C85" i="3"/>
  <c r="C86" i="3"/>
  <c r="C87" i="3"/>
  <c r="C88" i="3"/>
  <c r="C89" i="3"/>
  <c r="C90" i="3"/>
  <c r="C91" i="3"/>
  <c r="C92" i="3"/>
  <c r="C93" i="3"/>
  <c r="C94" i="3"/>
  <c r="C95" i="3"/>
  <c r="C96" i="3"/>
  <c r="C97" i="3"/>
  <c r="C98" i="3"/>
  <c r="C99" i="3"/>
  <c r="C100" i="3"/>
  <c r="C101" i="3"/>
  <c r="C102" i="3"/>
  <c r="C103" i="3"/>
  <c r="C104" i="3"/>
  <c r="C105" i="3"/>
  <c r="C106" i="3"/>
  <c r="C107" i="3"/>
  <c r="C108" i="3"/>
  <c r="C109" i="3"/>
  <c r="C110" i="3"/>
  <c r="C111" i="3"/>
  <c r="C112" i="3"/>
  <c r="C113" i="3"/>
  <c r="C114" i="3"/>
  <c r="C115" i="3"/>
  <c r="C116" i="3"/>
  <c r="C117" i="3"/>
  <c r="C118" i="3"/>
  <c r="C119" i="3"/>
  <c r="C120" i="3"/>
  <c r="C121" i="3"/>
  <c r="C2" i="3"/>
  <c r="N17" i="1"/>
  <c r="N29" i="1"/>
  <c r="N41" i="1"/>
  <c r="N53" i="1"/>
  <c r="N65" i="1"/>
  <c r="N77" i="1"/>
  <c r="N89" i="1"/>
  <c r="N101" i="1"/>
  <c r="N113" i="1"/>
  <c r="N5" i="1"/>
  <c r="I6" i="1" l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I51" i="1"/>
  <c r="I52" i="1"/>
  <c r="I53" i="1"/>
  <c r="I54" i="1"/>
  <c r="I55" i="1"/>
  <c r="I56" i="1"/>
  <c r="I57" i="1"/>
  <c r="I58" i="1"/>
  <c r="I59" i="1"/>
  <c r="I60" i="1"/>
  <c r="I61" i="1"/>
  <c r="I62" i="1"/>
  <c r="I63" i="1"/>
  <c r="I64" i="1"/>
  <c r="I65" i="1"/>
  <c r="I66" i="1"/>
  <c r="I67" i="1"/>
  <c r="I68" i="1"/>
  <c r="I69" i="1"/>
  <c r="I70" i="1"/>
  <c r="I71" i="1"/>
  <c r="I72" i="1"/>
  <c r="I73" i="1"/>
  <c r="I74" i="1"/>
  <c r="I75" i="1"/>
  <c r="I76" i="1"/>
  <c r="I77" i="1"/>
  <c r="I78" i="1"/>
  <c r="I79" i="1"/>
  <c r="I80" i="1"/>
  <c r="I81" i="1"/>
  <c r="I82" i="1"/>
  <c r="I83" i="1"/>
  <c r="I84" i="1"/>
  <c r="I85" i="1"/>
  <c r="I86" i="1"/>
  <c r="I87" i="1"/>
  <c r="I88" i="1"/>
  <c r="I89" i="1"/>
  <c r="I90" i="1"/>
  <c r="I91" i="1"/>
  <c r="I92" i="1"/>
  <c r="I93" i="1"/>
  <c r="I94" i="1"/>
  <c r="I95" i="1"/>
  <c r="I96" i="1"/>
  <c r="I97" i="1"/>
  <c r="I98" i="1"/>
  <c r="I99" i="1"/>
  <c r="I100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6" i="1"/>
  <c r="C27" i="1"/>
  <c r="C28" i="1"/>
  <c r="C29" i="1"/>
  <c r="C30" i="1"/>
  <c r="C31" i="1"/>
  <c r="C32" i="1"/>
  <c r="C33" i="1"/>
  <c r="C34" i="1"/>
  <c r="C35" i="1"/>
  <c r="C36" i="1"/>
  <c r="C37" i="1"/>
  <c r="C38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59" i="1"/>
  <c r="C60" i="1"/>
  <c r="C61" i="1"/>
  <c r="C62" i="1"/>
  <c r="C63" i="1"/>
  <c r="C64" i="1"/>
  <c r="C65" i="1"/>
  <c r="C66" i="1"/>
  <c r="C67" i="1"/>
  <c r="C68" i="1"/>
  <c r="C69" i="1"/>
  <c r="C70" i="1"/>
  <c r="C71" i="1"/>
  <c r="C72" i="1"/>
  <c r="C73" i="1"/>
  <c r="C74" i="1"/>
  <c r="C75" i="1"/>
  <c r="C76" i="1"/>
  <c r="C77" i="1"/>
  <c r="C78" i="1"/>
  <c r="C79" i="1"/>
  <c r="C80" i="1"/>
  <c r="C81" i="1"/>
  <c r="C82" i="1"/>
  <c r="C83" i="1"/>
  <c r="C84" i="1"/>
  <c r="C85" i="1"/>
  <c r="C86" i="1"/>
  <c r="C87" i="1"/>
  <c r="C88" i="1"/>
  <c r="C89" i="1"/>
  <c r="C90" i="1"/>
  <c r="C91" i="1"/>
  <c r="C92" i="1"/>
  <c r="C93" i="1"/>
  <c r="C94" i="1"/>
  <c r="C95" i="1"/>
  <c r="C96" i="1"/>
  <c r="C97" i="1"/>
  <c r="C98" i="1"/>
  <c r="C99" i="1"/>
  <c r="C100" i="1"/>
  <c r="C101" i="1"/>
  <c r="C102" i="1"/>
  <c r="C103" i="1"/>
  <c r="C104" i="1"/>
  <c r="C105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5" i="1"/>
  <c r="H6" i="1"/>
  <c r="H7" i="1"/>
  <c r="H8" i="1"/>
  <c r="H9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H84" i="1"/>
  <c r="H85" i="1"/>
  <c r="H86" i="1"/>
  <c r="H87" i="1"/>
  <c r="H88" i="1"/>
  <c r="H89" i="1"/>
  <c r="H90" i="1"/>
  <c r="H91" i="1"/>
  <c r="H92" i="1"/>
  <c r="H93" i="1"/>
  <c r="H94" i="1"/>
  <c r="H95" i="1"/>
  <c r="H96" i="1"/>
  <c r="H97" i="1"/>
  <c r="H98" i="1"/>
  <c r="H99" i="1"/>
  <c r="H100" i="1"/>
  <c r="H101" i="1"/>
  <c r="H102" i="1"/>
  <c r="H103" i="1"/>
  <c r="H104" i="1"/>
  <c r="H105" i="1"/>
  <c r="H106" i="1"/>
  <c r="H107" i="1"/>
  <c r="H108" i="1"/>
  <c r="H109" i="1"/>
  <c r="H110" i="1"/>
  <c r="H111" i="1"/>
  <c r="H112" i="1"/>
  <c r="H113" i="1"/>
  <c r="H114" i="1"/>
  <c r="H115" i="1"/>
  <c r="H116" i="1"/>
  <c r="H117" i="1"/>
  <c r="H118" i="1"/>
  <c r="H119" i="1"/>
  <c r="H120" i="1"/>
  <c r="H121" i="1"/>
  <c r="H122" i="1"/>
  <c r="H123" i="1"/>
  <c r="H124" i="1"/>
  <c r="H5" i="1"/>
  <c r="Q112" i="1" l="1"/>
  <c r="N112" i="1"/>
  <c r="Q104" i="1"/>
  <c r="N104" i="1"/>
  <c r="Q91" i="1"/>
  <c r="N91" i="1"/>
  <c r="Q78" i="1"/>
  <c r="N78" i="1"/>
  <c r="Q64" i="1"/>
  <c r="N64" i="1"/>
  <c r="Q51" i="1"/>
  <c r="N51" i="1"/>
  <c r="Q38" i="1"/>
  <c r="N38" i="1"/>
  <c r="Q30" i="1"/>
  <c r="N30" i="1"/>
  <c r="Q15" i="1"/>
  <c r="N15" i="1"/>
  <c r="Q122" i="1"/>
  <c r="N122" i="1"/>
  <c r="Q118" i="1"/>
  <c r="N118" i="1"/>
  <c r="Q114" i="1"/>
  <c r="N114" i="1"/>
  <c r="N109" i="1"/>
  <c r="Q109" i="1"/>
  <c r="Q105" i="1"/>
  <c r="N105" i="1"/>
  <c r="Q100" i="1"/>
  <c r="N100" i="1"/>
  <c r="Q96" i="1"/>
  <c r="N96" i="1"/>
  <c r="Q92" i="1"/>
  <c r="N92" i="1"/>
  <c r="Q87" i="1"/>
  <c r="N87" i="1"/>
  <c r="Q83" i="1"/>
  <c r="N83" i="1"/>
  <c r="Q79" i="1"/>
  <c r="N79" i="1"/>
  <c r="Q74" i="1"/>
  <c r="N74" i="1"/>
  <c r="Q70" i="1"/>
  <c r="N70" i="1"/>
  <c r="Q66" i="1"/>
  <c r="N66" i="1"/>
  <c r="N61" i="1"/>
  <c r="Q61" i="1"/>
  <c r="Q57" i="1"/>
  <c r="N57" i="1"/>
  <c r="Q52" i="1"/>
  <c r="N52" i="1"/>
  <c r="Q48" i="1"/>
  <c r="N48" i="1"/>
  <c r="N44" i="1"/>
  <c r="Q44" i="1"/>
  <c r="Q39" i="1"/>
  <c r="N39" i="1"/>
  <c r="Q35" i="1"/>
  <c r="N35" i="1"/>
  <c r="Q31" i="1"/>
  <c r="N31" i="1"/>
  <c r="Q26" i="1"/>
  <c r="N26" i="1"/>
  <c r="Q21" i="1"/>
  <c r="N21" i="1"/>
  <c r="Q16" i="1"/>
  <c r="N16" i="1"/>
  <c r="N12" i="1"/>
  <c r="Q12" i="1"/>
  <c r="Q8" i="1"/>
  <c r="N8" i="1"/>
  <c r="Q121" i="1"/>
  <c r="N121" i="1"/>
  <c r="Q108" i="1"/>
  <c r="N108" i="1"/>
  <c r="Q95" i="1"/>
  <c r="N95" i="1"/>
  <c r="Q82" i="1"/>
  <c r="N82" i="1"/>
  <c r="Q69" i="1"/>
  <c r="N69" i="1"/>
  <c r="Q56" i="1"/>
  <c r="N56" i="1"/>
  <c r="Q43" i="1"/>
  <c r="N43" i="1"/>
  <c r="N25" i="1"/>
  <c r="Q25" i="1"/>
  <c r="Q11" i="1"/>
  <c r="N11" i="1"/>
  <c r="Q124" i="1"/>
  <c r="N124" i="1"/>
  <c r="N120" i="1"/>
  <c r="Q120" i="1"/>
  <c r="Q116" i="1"/>
  <c r="N116" i="1"/>
  <c r="Q111" i="1"/>
  <c r="N111" i="1"/>
  <c r="Q107" i="1"/>
  <c r="N107" i="1"/>
  <c r="Q103" i="1"/>
  <c r="N103" i="1"/>
  <c r="Q98" i="1"/>
  <c r="N98" i="1"/>
  <c r="Q94" i="1"/>
  <c r="N94" i="1"/>
  <c r="Q90" i="1"/>
  <c r="N90" i="1"/>
  <c r="Q85" i="1"/>
  <c r="N85" i="1"/>
  <c r="N81" i="1"/>
  <c r="Q81" i="1"/>
  <c r="Q76" i="1"/>
  <c r="N76" i="1"/>
  <c r="Q72" i="1"/>
  <c r="N72" i="1"/>
  <c r="Q68" i="1"/>
  <c r="N68" i="1"/>
  <c r="Q63" i="1"/>
  <c r="N63" i="1"/>
  <c r="Q59" i="1"/>
  <c r="N59" i="1"/>
  <c r="Q55" i="1"/>
  <c r="N55" i="1"/>
  <c r="Q50" i="1"/>
  <c r="N50" i="1"/>
  <c r="Q46" i="1"/>
  <c r="N46" i="1"/>
  <c r="Q42" i="1"/>
  <c r="N42" i="1"/>
  <c r="Q37" i="1"/>
  <c r="N37" i="1"/>
  <c r="N33" i="1"/>
  <c r="Q33" i="1"/>
  <c r="N28" i="1"/>
  <c r="Q28" i="1"/>
  <c r="Q24" i="1"/>
  <c r="N24" i="1"/>
  <c r="Q19" i="1"/>
  <c r="N19" i="1"/>
  <c r="Q14" i="1"/>
  <c r="N14" i="1"/>
  <c r="Q10" i="1"/>
  <c r="N10" i="1"/>
  <c r="N6" i="1"/>
  <c r="Q6" i="1"/>
  <c r="Q117" i="1"/>
  <c r="N117" i="1"/>
  <c r="Q99" i="1"/>
  <c r="N99" i="1"/>
  <c r="Q86" i="1"/>
  <c r="N86" i="1"/>
  <c r="Q73" i="1"/>
  <c r="N73" i="1"/>
  <c r="N60" i="1"/>
  <c r="Q60" i="1"/>
  <c r="Q47" i="1"/>
  <c r="N47" i="1"/>
  <c r="Q34" i="1"/>
  <c r="N34" i="1"/>
  <c r="Q20" i="1"/>
  <c r="N20" i="1"/>
  <c r="Q7" i="1"/>
  <c r="N7" i="1"/>
  <c r="Q123" i="1"/>
  <c r="N123" i="1"/>
  <c r="Q119" i="1"/>
  <c r="N119" i="1"/>
  <c r="N115" i="1"/>
  <c r="Q115" i="1"/>
  <c r="Q110" i="1"/>
  <c r="N110" i="1"/>
  <c r="Q106" i="1"/>
  <c r="N106" i="1"/>
  <c r="Q102" i="1"/>
  <c r="N102" i="1"/>
  <c r="N97" i="1"/>
  <c r="Q97" i="1"/>
  <c r="N93" i="1"/>
  <c r="Q93" i="1"/>
  <c r="Q88" i="1"/>
  <c r="N88" i="1"/>
  <c r="Q84" i="1"/>
  <c r="N84" i="1"/>
  <c r="Q80" i="1"/>
  <c r="N80" i="1"/>
  <c r="Q75" i="1"/>
  <c r="N75" i="1"/>
  <c r="Q71" i="1"/>
  <c r="N71" i="1"/>
  <c r="Q67" i="1"/>
  <c r="N67" i="1"/>
  <c r="Q62" i="1"/>
  <c r="N62" i="1"/>
  <c r="Q58" i="1"/>
  <c r="N58" i="1"/>
  <c r="Q54" i="1"/>
  <c r="N54" i="1"/>
  <c r="N49" i="1"/>
  <c r="Q49" i="1"/>
  <c r="N45" i="1"/>
  <c r="Q45" i="1"/>
  <c r="Q40" i="1"/>
  <c r="N40" i="1"/>
  <c r="Q36" i="1"/>
  <c r="N36" i="1"/>
  <c r="Q32" i="1"/>
  <c r="N32" i="1"/>
  <c r="Q27" i="1"/>
  <c r="N27" i="1"/>
  <c r="Q23" i="1"/>
  <c r="N23" i="1"/>
  <c r="Q18" i="1"/>
  <c r="N18" i="1"/>
  <c r="N13" i="1"/>
  <c r="Q13" i="1"/>
  <c r="Q9" i="1"/>
  <c r="N9" i="1"/>
  <c r="J5" i="1"/>
  <c r="Q22" i="1"/>
  <c r="N22" i="1"/>
  <c r="J117" i="1"/>
  <c r="J109" i="1"/>
  <c r="J93" i="1"/>
  <c r="J85" i="1"/>
  <c r="J77" i="1"/>
  <c r="J61" i="1"/>
  <c r="J53" i="1"/>
  <c r="J45" i="1"/>
  <c r="J29" i="1"/>
  <c r="J21" i="1"/>
  <c r="J13" i="1"/>
  <c r="J8" i="1"/>
  <c r="J37" i="1"/>
  <c r="J101" i="1"/>
  <c r="J69" i="1"/>
  <c r="J124" i="1"/>
  <c r="J116" i="1"/>
  <c r="J108" i="1"/>
  <c r="J100" i="1"/>
  <c r="J92" i="1"/>
  <c r="J84" i="1"/>
  <c r="J76" i="1"/>
  <c r="J68" i="1"/>
  <c r="J60" i="1"/>
  <c r="J52" i="1"/>
  <c r="J44" i="1"/>
  <c r="J36" i="1"/>
  <c r="J28" i="1"/>
  <c r="J20" i="1"/>
  <c r="J12" i="1"/>
  <c r="J123" i="1"/>
  <c r="J119" i="1"/>
  <c r="J115" i="1"/>
  <c r="J111" i="1"/>
  <c r="J107" i="1"/>
  <c r="J103" i="1"/>
  <c r="J99" i="1"/>
  <c r="J95" i="1"/>
  <c r="J91" i="1"/>
  <c r="J87" i="1"/>
  <c r="J83" i="1"/>
  <c r="J79" i="1"/>
  <c r="J75" i="1"/>
  <c r="J71" i="1"/>
  <c r="J67" i="1"/>
  <c r="J63" i="1"/>
  <c r="J59" i="1"/>
  <c r="J55" i="1"/>
  <c r="J51" i="1"/>
  <c r="J47" i="1"/>
  <c r="J43" i="1"/>
  <c r="J39" i="1"/>
  <c r="J35" i="1"/>
  <c r="J31" i="1"/>
  <c r="J27" i="1"/>
  <c r="J23" i="1"/>
  <c r="J19" i="1"/>
  <c r="J15" i="1"/>
  <c r="J11" i="1"/>
  <c r="J7" i="1"/>
  <c r="J121" i="1"/>
  <c r="J113" i="1"/>
  <c r="J105" i="1"/>
  <c r="J97" i="1"/>
  <c r="J89" i="1"/>
  <c r="J81" i="1"/>
  <c r="J73" i="1"/>
  <c r="J65" i="1"/>
  <c r="J57" i="1"/>
  <c r="J49" i="1"/>
  <c r="J41" i="1"/>
  <c r="J33" i="1"/>
  <c r="J25" i="1"/>
  <c r="J17" i="1"/>
  <c r="J9" i="1"/>
  <c r="J122" i="1"/>
  <c r="J118" i="1"/>
  <c r="J114" i="1"/>
  <c r="J110" i="1"/>
  <c r="J106" i="1"/>
  <c r="J102" i="1"/>
  <c r="J98" i="1"/>
  <c r="J94" i="1"/>
  <c r="J90" i="1"/>
  <c r="J86" i="1"/>
  <c r="J82" i="1"/>
  <c r="J78" i="1"/>
  <c r="J74" i="1"/>
  <c r="J70" i="1"/>
  <c r="J66" i="1"/>
  <c r="J62" i="1"/>
  <c r="J58" i="1"/>
  <c r="J54" i="1"/>
  <c r="J50" i="1"/>
  <c r="J46" i="1"/>
  <c r="J42" i="1"/>
  <c r="J38" i="1"/>
  <c r="J34" i="1"/>
  <c r="J30" i="1"/>
  <c r="J26" i="1"/>
  <c r="J22" i="1"/>
  <c r="J18" i="1"/>
  <c r="J14" i="1"/>
  <c r="J10" i="1"/>
  <c r="J6" i="1"/>
  <c r="J120" i="1"/>
  <c r="J112" i="1"/>
  <c r="J104" i="1"/>
  <c r="J96" i="1"/>
  <c r="J88" i="1"/>
  <c r="J80" i="1"/>
  <c r="J72" i="1"/>
  <c r="J64" i="1"/>
  <c r="J56" i="1"/>
  <c r="J48" i="1"/>
  <c r="J40" i="1"/>
  <c r="J32" i="1"/>
  <c r="J24" i="1"/>
  <c r="J16" i="1"/>
  <c r="K112" i="1" l="1"/>
  <c r="K62" i="1"/>
  <c r="R62" i="1" s="1"/>
  <c r="S62" i="1" s="1"/>
  <c r="K94" i="1"/>
  <c r="R94" i="1" s="1"/>
  <c r="S94" i="1" s="1"/>
  <c r="K73" i="1"/>
  <c r="R73" i="1" s="1"/>
  <c r="S73" i="1" s="1"/>
  <c r="K11" i="1"/>
  <c r="K59" i="1"/>
  <c r="R59" i="1" s="1"/>
  <c r="S59" i="1" s="1"/>
  <c r="K91" i="1"/>
  <c r="R91" i="1" s="1"/>
  <c r="S91" i="1" s="1"/>
  <c r="K68" i="1"/>
  <c r="R68" i="1" s="1"/>
  <c r="S68" i="1" s="1"/>
  <c r="K93" i="1"/>
  <c r="K24" i="1"/>
  <c r="R24" i="1" s="1"/>
  <c r="S24" i="1" s="1"/>
  <c r="K56" i="1"/>
  <c r="R56" i="1" s="1"/>
  <c r="S56" i="1" s="1"/>
  <c r="K88" i="1"/>
  <c r="R88" i="1" s="1"/>
  <c r="S88" i="1" s="1"/>
  <c r="K120" i="1"/>
  <c r="K18" i="1"/>
  <c r="R18" i="1" s="1"/>
  <c r="S18" i="1" s="1"/>
  <c r="K34" i="1"/>
  <c r="K50" i="1"/>
  <c r="R50" i="1" s="1"/>
  <c r="S50" i="1" s="1"/>
  <c r="K66" i="1"/>
  <c r="R66" i="1" s="1"/>
  <c r="S66" i="1" s="1"/>
  <c r="K82" i="1"/>
  <c r="R82" i="1" s="1"/>
  <c r="S82" i="1" s="1"/>
  <c r="K98" i="1"/>
  <c r="R98" i="1" s="1"/>
  <c r="S98" i="1" s="1"/>
  <c r="K114" i="1"/>
  <c r="R114" i="1" s="1"/>
  <c r="S114" i="1" s="1"/>
  <c r="K17" i="1"/>
  <c r="R17" i="1" s="1"/>
  <c r="K49" i="1"/>
  <c r="R49" i="1" s="1"/>
  <c r="K81" i="1"/>
  <c r="R81" i="1" s="1"/>
  <c r="K113" i="1"/>
  <c r="R113" i="1" s="1"/>
  <c r="K15" i="1"/>
  <c r="R15" i="1" s="1"/>
  <c r="S15" i="1" s="1"/>
  <c r="K31" i="1"/>
  <c r="R31" i="1" s="1"/>
  <c r="S31" i="1" s="1"/>
  <c r="K47" i="1"/>
  <c r="R47" i="1" s="1"/>
  <c r="S47" i="1" s="1"/>
  <c r="K63" i="1"/>
  <c r="R63" i="1" s="1"/>
  <c r="S63" i="1" s="1"/>
  <c r="K79" i="1"/>
  <c r="R79" i="1" s="1"/>
  <c r="S79" i="1" s="1"/>
  <c r="K95" i="1"/>
  <c r="R95" i="1" s="1"/>
  <c r="S95" i="1" s="1"/>
  <c r="K111" i="1"/>
  <c r="K12" i="1"/>
  <c r="R12" i="1" s="1"/>
  <c r="S12" i="1" s="1"/>
  <c r="K44" i="1"/>
  <c r="R44" i="1" s="1"/>
  <c r="K76" i="1"/>
  <c r="R76" i="1" s="1"/>
  <c r="S76" i="1" s="1"/>
  <c r="K108" i="1"/>
  <c r="R108" i="1" s="1"/>
  <c r="S108" i="1" s="1"/>
  <c r="K101" i="1"/>
  <c r="R101" i="1" s="1"/>
  <c r="K21" i="1"/>
  <c r="K61" i="1"/>
  <c r="R61" i="1" s="1"/>
  <c r="K109" i="1"/>
  <c r="R109" i="1" s="1"/>
  <c r="S109" i="1" s="1"/>
  <c r="K80" i="1"/>
  <c r="R80" i="1" s="1"/>
  <c r="S80" i="1" s="1"/>
  <c r="K30" i="1"/>
  <c r="R30" i="1" s="1"/>
  <c r="S30" i="1" s="1"/>
  <c r="K78" i="1"/>
  <c r="R78" i="1" s="1"/>
  <c r="S78" i="1" s="1"/>
  <c r="K105" i="1"/>
  <c r="R105" i="1" s="1"/>
  <c r="S105" i="1" s="1"/>
  <c r="K75" i="1"/>
  <c r="R75" i="1" s="1"/>
  <c r="S75" i="1" s="1"/>
  <c r="K123" i="1"/>
  <c r="R123" i="1" s="1"/>
  <c r="S123" i="1" s="1"/>
  <c r="K36" i="1"/>
  <c r="R36" i="1" s="1"/>
  <c r="S36" i="1" s="1"/>
  <c r="K69" i="1"/>
  <c r="R69" i="1" s="1"/>
  <c r="S69" i="1" s="1"/>
  <c r="K13" i="1"/>
  <c r="R13" i="1" s="1"/>
  <c r="S13" i="1" s="1"/>
  <c r="K32" i="1"/>
  <c r="R32" i="1" s="1"/>
  <c r="S32" i="1" s="1"/>
  <c r="K64" i="1"/>
  <c r="R64" i="1" s="1"/>
  <c r="S64" i="1" s="1"/>
  <c r="K6" i="1"/>
  <c r="R6" i="1" s="1"/>
  <c r="S6" i="1" s="1"/>
  <c r="K22" i="1"/>
  <c r="R22" i="1" s="1"/>
  <c r="K54" i="1"/>
  <c r="R54" i="1" s="1"/>
  <c r="S54" i="1" s="1"/>
  <c r="K70" i="1"/>
  <c r="R70" i="1" s="1"/>
  <c r="S70" i="1" s="1"/>
  <c r="K86" i="1"/>
  <c r="R86" i="1" s="1"/>
  <c r="S86" i="1" s="1"/>
  <c r="K102" i="1"/>
  <c r="R102" i="1" s="1"/>
  <c r="S102" i="1" s="1"/>
  <c r="K118" i="1"/>
  <c r="R118" i="1" s="1"/>
  <c r="S118" i="1" s="1"/>
  <c r="K25" i="1"/>
  <c r="R25" i="1" s="1"/>
  <c r="K57" i="1"/>
  <c r="R57" i="1" s="1"/>
  <c r="S57" i="1" s="1"/>
  <c r="K89" i="1"/>
  <c r="R89" i="1" s="1"/>
  <c r="K121" i="1"/>
  <c r="R121" i="1" s="1"/>
  <c r="S121" i="1" s="1"/>
  <c r="K19" i="1"/>
  <c r="R19" i="1" s="1"/>
  <c r="S19" i="1" s="1"/>
  <c r="K35" i="1"/>
  <c r="R35" i="1" s="1"/>
  <c r="S35" i="1" s="1"/>
  <c r="K51" i="1"/>
  <c r="R51" i="1" s="1"/>
  <c r="S51" i="1" s="1"/>
  <c r="K67" i="1"/>
  <c r="R67" i="1" s="1"/>
  <c r="S67" i="1" s="1"/>
  <c r="K83" i="1"/>
  <c r="R83" i="1" s="1"/>
  <c r="S83" i="1" s="1"/>
  <c r="K99" i="1"/>
  <c r="R99" i="1" s="1"/>
  <c r="S99" i="1" s="1"/>
  <c r="K115" i="1"/>
  <c r="R115" i="1" s="1"/>
  <c r="S115" i="1" s="1"/>
  <c r="K20" i="1"/>
  <c r="R20" i="1" s="1"/>
  <c r="S20" i="1" s="1"/>
  <c r="K52" i="1"/>
  <c r="R52" i="1" s="1"/>
  <c r="S52" i="1" s="1"/>
  <c r="K84" i="1"/>
  <c r="R84" i="1" s="1"/>
  <c r="S84" i="1" s="1"/>
  <c r="K116" i="1"/>
  <c r="R116" i="1" s="1"/>
  <c r="S116" i="1" s="1"/>
  <c r="K37" i="1"/>
  <c r="R37" i="1" s="1"/>
  <c r="K29" i="1"/>
  <c r="R29" i="1" s="1"/>
  <c r="K77" i="1"/>
  <c r="R77" i="1" s="1"/>
  <c r="K117" i="1"/>
  <c r="R117" i="1" s="1"/>
  <c r="S117" i="1" s="1"/>
  <c r="K16" i="1"/>
  <c r="R16" i="1" s="1"/>
  <c r="S16" i="1" s="1"/>
  <c r="K48" i="1"/>
  <c r="R48" i="1" s="1"/>
  <c r="S48" i="1" s="1"/>
  <c r="K14" i="1"/>
  <c r="R14" i="1" s="1"/>
  <c r="S14" i="1" s="1"/>
  <c r="K46" i="1"/>
  <c r="R46" i="1" s="1"/>
  <c r="S46" i="1" s="1"/>
  <c r="K110" i="1"/>
  <c r="R110" i="1" s="1"/>
  <c r="S110" i="1" s="1"/>
  <c r="K9" i="1"/>
  <c r="R9" i="1" s="1"/>
  <c r="S9" i="1" s="1"/>
  <c r="K41" i="1"/>
  <c r="R41" i="1" s="1"/>
  <c r="K27" i="1"/>
  <c r="R27" i="1" s="1"/>
  <c r="S27" i="1" s="1"/>
  <c r="K43" i="1"/>
  <c r="R43" i="1" s="1"/>
  <c r="S43" i="1" s="1"/>
  <c r="K107" i="1"/>
  <c r="R107" i="1" s="1"/>
  <c r="S107" i="1" s="1"/>
  <c r="K100" i="1"/>
  <c r="R100" i="1" s="1"/>
  <c r="S100" i="1" s="1"/>
  <c r="K53" i="1"/>
  <c r="R53" i="1" s="1"/>
  <c r="K96" i="1"/>
  <c r="R96" i="1" s="1"/>
  <c r="S96" i="1" s="1"/>
  <c r="K38" i="1"/>
  <c r="R38" i="1" s="1"/>
  <c r="S38" i="1" s="1"/>
  <c r="K40" i="1"/>
  <c r="R40" i="1" s="1"/>
  <c r="S40" i="1" s="1"/>
  <c r="K72" i="1"/>
  <c r="R72" i="1" s="1"/>
  <c r="S72" i="1" s="1"/>
  <c r="K104" i="1"/>
  <c r="R104" i="1" s="1"/>
  <c r="S104" i="1" s="1"/>
  <c r="K10" i="1"/>
  <c r="R10" i="1" s="1"/>
  <c r="S10" i="1" s="1"/>
  <c r="K26" i="1"/>
  <c r="R26" i="1" s="1"/>
  <c r="S26" i="1" s="1"/>
  <c r="K42" i="1"/>
  <c r="R42" i="1" s="1"/>
  <c r="S42" i="1" s="1"/>
  <c r="K58" i="1"/>
  <c r="R58" i="1" s="1"/>
  <c r="S58" i="1" s="1"/>
  <c r="K74" i="1"/>
  <c r="R74" i="1" s="1"/>
  <c r="S74" i="1" s="1"/>
  <c r="K90" i="1"/>
  <c r="R90" i="1" s="1"/>
  <c r="S90" i="1" s="1"/>
  <c r="K106" i="1"/>
  <c r="R106" i="1" s="1"/>
  <c r="S106" i="1" s="1"/>
  <c r="K122" i="1"/>
  <c r="R122" i="1" s="1"/>
  <c r="S122" i="1" s="1"/>
  <c r="K33" i="1"/>
  <c r="R33" i="1" s="1"/>
  <c r="S33" i="1" s="1"/>
  <c r="K65" i="1"/>
  <c r="R65" i="1" s="1"/>
  <c r="K97" i="1"/>
  <c r="R97" i="1" s="1"/>
  <c r="S97" i="1" s="1"/>
  <c r="K7" i="1"/>
  <c r="R7" i="1" s="1"/>
  <c r="S7" i="1" s="1"/>
  <c r="K23" i="1"/>
  <c r="R23" i="1" s="1"/>
  <c r="S23" i="1" s="1"/>
  <c r="K39" i="1"/>
  <c r="R39" i="1" s="1"/>
  <c r="S39" i="1" s="1"/>
  <c r="K55" i="1"/>
  <c r="R55" i="1" s="1"/>
  <c r="S55" i="1" s="1"/>
  <c r="K71" i="1"/>
  <c r="R71" i="1" s="1"/>
  <c r="S71" i="1" s="1"/>
  <c r="K87" i="1"/>
  <c r="R87" i="1" s="1"/>
  <c r="S87" i="1" s="1"/>
  <c r="K103" i="1"/>
  <c r="R103" i="1" s="1"/>
  <c r="S103" i="1" s="1"/>
  <c r="K119" i="1"/>
  <c r="R119" i="1" s="1"/>
  <c r="S119" i="1" s="1"/>
  <c r="K28" i="1"/>
  <c r="R28" i="1" s="1"/>
  <c r="K60" i="1"/>
  <c r="R60" i="1" s="1"/>
  <c r="K92" i="1"/>
  <c r="R92" i="1" s="1"/>
  <c r="S92" i="1" s="1"/>
  <c r="K124" i="1"/>
  <c r="R124" i="1" s="1"/>
  <c r="S124" i="1" s="1"/>
  <c r="K8" i="1"/>
  <c r="R8" i="1" s="1"/>
  <c r="S8" i="1" s="1"/>
  <c r="K45" i="1"/>
  <c r="R45" i="1" s="1"/>
  <c r="S45" i="1" s="1"/>
  <c r="K85" i="1"/>
  <c r="R85" i="1" s="1"/>
  <c r="S85" i="1" s="1"/>
  <c r="R34" i="1"/>
  <c r="S34" i="1" s="1"/>
  <c r="R120" i="1"/>
  <c r="S120" i="1" s="1"/>
  <c r="R93" i="1"/>
  <c r="S93" i="1" s="1"/>
  <c r="R111" i="1"/>
  <c r="S111" i="1" s="1"/>
  <c r="R11" i="1"/>
  <c r="S11" i="1" s="1"/>
  <c r="R21" i="1"/>
  <c r="S21" i="1" s="1"/>
  <c r="R112" i="1"/>
  <c r="S112" i="1" s="1"/>
  <c r="K5" i="1"/>
  <c r="R5" i="1" s="1"/>
  <c r="S5" i="1" s="1"/>
  <c r="S29" i="1" l="1"/>
  <c r="V29" i="1" s="1"/>
  <c r="S89" i="1"/>
  <c r="U89" i="1" s="1"/>
  <c r="S25" i="1"/>
  <c r="U25" i="1" s="1"/>
  <c r="S22" i="1"/>
  <c r="U22" i="1" s="1"/>
  <c r="S61" i="1"/>
  <c r="V61" i="1" s="1"/>
  <c r="S101" i="1"/>
  <c r="U101" i="1" s="1"/>
  <c r="S113" i="1"/>
  <c r="U113" i="1" s="1"/>
  <c r="S49" i="1"/>
  <c r="V49" i="1" s="1"/>
  <c r="S60" i="1"/>
  <c r="U60" i="1" s="1"/>
  <c r="S53" i="1"/>
  <c r="V53" i="1" s="1"/>
  <c r="S37" i="1"/>
  <c r="V37" i="1" s="1"/>
  <c r="S44" i="1"/>
  <c r="V44" i="1" s="1"/>
  <c r="S28" i="1"/>
  <c r="V28" i="1" s="1"/>
  <c r="S65" i="1"/>
  <c r="U65" i="1" s="1"/>
  <c r="S41" i="1"/>
  <c r="V41" i="1" s="1"/>
  <c r="S77" i="1"/>
  <c r="V77" i="1" s="1"/>
  <c r="S81" i="1"/>
  <c r="U81" i="1" s="1"/>
  <c r="S17" i="1"/>
  <c r="U17" i="1" s="1"/>
  <c r="V5" i="1"/>
  <c r="U5" i="1"/>
  <c r="V54" i="1"/>
  <c r="U54" i="1"/>
  <c r="V30" i="1"/>
  <c r="U30" i="1"/>
  <c r="V18" i="1"/>
  <c r="U18" i="1"/>
  <c r="U114" i="1"/>
  <c r="V114" i="1"/>
  <c r="U66" i="1"/>
  <c r="V66" i="1"/>
  <c r="V6" i="1"/>
  <c r="U6" i="1"/>
  <c r="V90" i="1"/>
  <c r="U90" i="1"/>
  <c r="U42" i="1"/>
  <c r="V42" i="1"/>
  <c r="U78" i="1"/>
  <c r="V78" i="1"/>
  <c r="V102" i="1"/>
  <c r="U102" i="1"/>
  <c r="V15" i="1"/>
  <c r="U15" i="1"/>
  <c r="V95" i="1"/>
  <c r="U95" i="1"/>
  <c r="V76" i="1"/>
  <c r="U76" i="1"/>
  <c r="V88" i="1"/>
  <c r="U88" i="1"/>
  <c r="U122" i="1"/>
  <c r="V122" i="1"/>
  <c r="U82" i="1"/>
  <c r="V82" i="1"/>
  <c r="V107" i="1"/>
  <c r="U107" i="1"/>
  <c r="V7" i="1"/>
  <c r="U7" i="1"/>
  <c r="V75" i="1"/>
  <c r="U75" i="1"/>
  <c r="V32" i="1"/>
  <c r="U32" i="1"/>
  <c r="V91" i="1"/>
  <c r="U91" i="1"/>
  <c r="U118" i="1"/>
  <c r="V118" i="1"/>
  <c r="U74" i="1"/>
  <c r="V74" i="1"/>
  <c r="V31" i="1"/>
  <c r="U31" i="1"/>
  <c r="V69" i="1"/>
  <c r="U69" i="1"/>
  <c r="V103" i="1"/>
  <c r="U103" i="1"/>
  <c r="V68" i="1"/>
  <c r="U68" i="1"/>
  <c r="V14" i="1"/>
  <c r="U14" i="1"/>
  <c r="V20" i="1"/>
  <c r="U20" i="1"/>
  <c r="V80" i="1"/>
  <c r="U80" i="1"/>
  <c r="V27" i="1"/>
  <c r="U27" i="1"/>
  <c r="V12" i="1"/>
  <c r="U12" i="1"/>
  <c r="V97" i="1"/>
  <c r="U97" i="1"/>
  <c r="V13" i="1"/>
  <c r="U13" i="1"/>
  <c r="V105" i="1"/>
  <c r="U105" i="1"/>
  <c r="U70" i="1"/>
  <c r="V70" i="1"/>
  <c r="V16" i="1"/>
  <c r="U16" i="1"/>
  <c r="V56" i="1"/>
  <c r="U56" i="1"/>
  <c r="U98" i="1"/>
  <c r="V98" i="1"/>
  <c r="U46" i="1"/>
  <c r="V46" i="1"/>
  <c r="V117" i="1"/>
  <c r="U117" i="1"/>
  <c r="V119" i="1"/>
  <c r="U119" i="1"/>
  <c r="V67" i="1"/>
  <c r="U67" i="1"/>
  <c r="V23" i="1"/>
  <c r="U23" i="1"/>
  <c r="V39" i="1"/>
  <c r="U39" i="1"/>
  <c r="V24" i="1"/>
  <c r="U24" i="1"/>
  <c r="V36" i="1"/>
  <c r="U36" i="1"/>
  <c r="V115" i="1"/>
  <c r="U115" i="1"/>
  <c r="V79" i="1"/>
  <c r="U79" i="1"/>
  <c r="V55" i="1"/>
  <c r="U55" i="1"/>
  <c r="V64" i="1"/>
  <c r="U64" i="1"/>
  <c r="U21" i="1"/>
  <c r="V21" i="1"/>
  <c r="U94" i="1"/>
  <c r="V94" i="1"/>
  <c r="V59" i="1"/>
  <c r="U59" i="1"/>
  <c r="V99" i="1"/>
  <c r="U99" i="1"/>
  <c r="V123" i="1"/>
  <c r="U123" i="1"/>
  <c r="V71" i="1"/>
  <c r="U71" i="1"/>
  <c r="U9" i="1"/>
  <c r="V9" i="1"/>
  <c r="V120" i="1"/>
  <c r="U120" i="1"/>
  <c r="V45" i="1"/>
  <c r="U45" i="1"/>
  <c r="V104" i="1"/>
  <c r="U104" i="1"/>
  <c r="V96" i="1"/>
  <c r="U96" i="1"/>
  <c r="V52" i="1"/>
  <c r="U52" i="1"/>
  <c r="V8" i="1"/>
  <c r="U8" i="1"/>
  <c r="V124" i="1"/>
  <c r="U124" i="1"/>
  <c r="V72" i="1"/>
  <c r="U72" i="1"/>
  <c r="U86" i="1"/>
  <c r="V86" i="1"/>
  <c r="U110" i="1"/>
  <c r="V110" i="1"/>
  <c r="U58" i="1"/>
  <c r="V58" i="1"/>
  <c r="V112" i="1"/>
  <c r="U112" i="1"/>
  <c r="V83" i="1"/>
  <c r="U83" i="1"/>
  <c r="V111" i="1"/>
  <c r="U111" i="1"/>
  <c r="V47" i="1"/>
  <c r="U47" i="1"/>
  <c r="V109" i="1"/>
  <c r="U109" i="1"/>
  <c r="V26" i="1"/>
  <c r="U26" i="1"/>
  <c r="V10" i="1"/>
  <c r="U10" i="1"/>
  <c r="V100" i="1"/>
  <c r="U100" i="1"/>
  <c r="V57" i="1"/>
  <c r="U57" i="1"/>
  <c r="V43" i="1"/>
  <c r="U43" i="1"/>
  <c r="U38" i="1"/>
  <c r="V38" i="1"/>
  <c r="V92" i="1"/>
  <c r="U92" i="1"/>
  <c r="V48" i="1"/>
  <c r="U48" i="1"/>
  <c r="V121" i="1"/>
  <c r="U121" i="1"/>
  <c r="V11" i="1"/>
  <c r="U11" i="1"/>
  <c r="V85" i="1"/>
  <c r="U85" i="1"/>
  <c r="U50" i="1"/>
  <c r="V50" i="1"/>
  <c r="V73" i="1"/>
  <c r="U73" i="1"/>
  <c r="U106" i="1"/>
  <c r="V106" i="1"/>
  <c r="U62" i="1"/>
  <c r="V62" i="1"/>
  <c r="V93" i="1"/>
  <c r="U93" i="1"/>
  <c r="U33" i="1"/>
  <c r="V33" i="1"/>
  <c r="V51" i="1"/>
  <c r="U51" i="1"/>
  <c r="V87" i="1"/>
  <c r="U87" i="1"/>
  <c r="V35" i="1"/>
  <c r="U35" i="1"/>
  <c r="V108" i="1"/>
  <c r="U108" i="1"/>
  <c r="V116" i="1"/>
  <c r="U116" i="1"/>
  <c r="V63" i="1"/>
  <c r="U63" i="1"/>
  <c r="V19" i="1"/>
  <c r="U19" i="1"/>
  <c r="V34" i="1"/>
  <c r="U34" i="1"/>
  <c r="V84" i="1"/>
  <c r="U84" i="1"/>
  <c r="V40" i="1"/>
  <c r="U40" i="1"/>
  <c r="U29" i="1" l="1"/>
  <c r="V60" i="1"/>
  <c r="U28" i="1"/>
  <c r="U61" i="1"/>
  <c r="V81" i="1"/>
  <c r="U37" i="1"/>
  <c r="V25" i="1"/>
  <c r="V113" i="1"/>
  <c r="U44" i="1"/>
  <c r="U49" i="1"/>
  <c r="U53" i="1"/>
  <c r="V17" i="1"/>
  <c r="U77" i="1"/>
  <c r="V65" i="1"/>
  <c r="V101" i="1"/>
  <c r="V22" i="1"/>
  <c r="V89" i="1"/>
  <c r="U41" i="1"/>
</calcChain>
</file>

<file path=xl/sharedStrings.xml><?xml version="1.0" encoding="utf-8"?>
<sst xmlns="http://schemas.openxmlformats.org/spreadsheetml/2006/main" count="60" uniqueCount="57">
  <si>
    <t>Ano</t>
  </si>
  <si>
    <t>Mês</t>
  </si>
  <si>
    <t>Preço (US$/saca) - Paranaguá</t>
  </si>
  <si>
    <t>Preço (R$/saca) - Paranaguá</t>
  </si>
  <si>
    <t>Cotação (R$/Dolar)</t>
  </si>
  <si>
    <t>Selic</t>
  </si>
  <si>
    <t>a.a.</t>
  </si>
  <si>
    <t>a.m.</t>
  </si>
  <si>
    <t>Taxa de Juros</t>
  </si>
  <si>
    <t>Armazenagem (R$/saca)</t>
  </si>
  <si>
    <t>Meses de Armazenamento</t>
  </si>
  <si>
    <t>Custo de Armazenagem (R$/saca)</t>
  </si>
  <si>
    <t>Receita Líquida (R$/saca)</t>
  </si>
  <si>
    <t>Colheita</t>
  </si>
  <si>
    <t>Mês/Ano</t>
  </si>
  <si>
    <t>Chave-Colheita</t>
  </si>
  <si>
    <t>Juros (R$/saca)</t>
  </si>
  <si>
    <t>Ganho/Perda com Armazenagem (R$/saca)</t>
  </si>
  <si>
    <t>Custo de Elevação (R$/saca)</t>
  </si>
  <si>
    <t>Prêmio (R$/saca)</t>
  </si>
  <si>
    <t>Chave-Armazenagem</t>
  </si>
  <si>
    <t>Chave</t>
  </si>
  <si>
    <t>SIARMA - Deflacionado</t>
  </si>
  <si>
    <t>Gráfico (+)</t>
  </si>
  <si>
    <t>Gráfico (-)</t>
  </si>
  <si>
    <t>Mês/Ano2</t>
  </si>
  <si>
    <t>Fevereiro</t>
  </si>
  <si>
    <t>Mês_num</t>
  </si>
  <si>
    <t>Janeiro</t>
  </si>
  <si>
    <t>Março</t>
  </si>
  <si>
    <t>Abril</t>
  </si>
  <si>
    <t>Maio</t>
  </si>
  <si>
    <t>Junho</t>
  </si>
  <si>
    <t>Julho</t>
  </si>
  <si>
    <t>Agosto</t>
  </si>
  <si>
    <t>Setembro</t>
  </si>
  <si>
    <t>Outubro</t>
  </si>
  <si>
    <t>Novembro</t>
  </si>
  <si>
    <t>Dezembro</t>
  </si>
  <si>
    <t>Mês de Colheita</t>
  </si>
  <si>
    <t>Variáveis incluídas na análise: preço do produto, custo de armazenagem, custo de transporte e taxa de juros (custo de oportunidade)</t>
  </si>
  <si>
    <t>Preço (R$/saca)_Época da Colheita</t>
  </si>
  <si>
    <t>Transporte (R$/saca)</t>
  </si>
  <si>
    <t>Tempo de Armazenagem (meses)</t>
  </si>
  <si>
    <t>ANÁLISE DAS ESTRATÉGIAS DE UTILIZAÇÃO DE ARMAZENAGEM | SORRISO (MT)</t>
  </si>
  <si>
    <t/>
  </si>
  <si>
    <t>Grupo de Pesquisa e Extensão em Logística Agroindustrial (ESALQ-LOG)</t>
  </si>
  <si>
    <t>Responsáveis:</t>
  </si>
  <si>
    <t>Thiago Guilherme Péra</t>
  </si>
  <si>
    <t>Desenvolvimento do material:</t>
  </si>
  <si>
    <t>Para mais informações, acesse: esalqlog.esalq.usp.br</t>
  </si>
  <si>
    <t>Fernando Vinícius da Rocha (fernando.vinicius.rocha@usp.br)</t>
  </si>
  <si>
    <t>Prof. Dr. José Vicente Caixeta Filho</t>
  </si>
  <si>
    <t>Colunas1</t>
  </si>
  <si>
    <t>Colunas2</t>
  </si>
  <si>
    <t>Colunas3</t>
  </si>
  <si>
    <t>Colunas4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</si>
</sst>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0.0000%"/>
    <numFmt numFmtId="165" formatCode="_-* #,##0.00000_-;\-* #,##0.000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20"/>
      <color theme="9" tint="-0.499984740745262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0"/>
      <name val="Calibri"/>
      <family val="2"/>
      <scheme val="minor"/>
    </font>
    <font>
      <sz val="15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name val="Calibri"/>
      <family val="2"/>
      <scheme val="minor"/>
    </font>
    <font>
      <sz val="14"/>
      <color theme="9" tint="-0.499984740745262"/>
      <name val="Calibri"/>
      <family val="2"/>
      <scheme val="minor"/>
    </font>
    <font>
      <sz val="16"/>
      <color theme="9" tint="-0.499984740745262"/>
      <name val="Calibri"/>
      <family val="2"/>
      <scheme val="minor"/>
    </font>
    <font>
      <b/>
      <sz val="16"/>
      <color theme="9" tint="-0.499984740745262"/>
      <name val="Calibri"/>
      <family val="2"/>
      <scheme val="minor"/>
    </font>
    <font>
      <b/>
      <sz val="18"/>
      <color theme="0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9" tint="-0.49998474074526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9" tint="-0.499984740745262"/>
      </left>
      <right/>
      <top style="medium">
        <color theme="9" tint="-0.499984740745262"/>
      </top>
      <bottom/>
      <diagonal/>
    </border>
    <border>
      <left/>
      <right/>
      <top style="medium">
        <color theme="9" tint="-0.499984740745262"/>
      </top>
      <bottom/>
      <diagonal/>
    </border>
    <border>
      <left/>
      <right style="medium">
        <color theme="9" tint="-0.499984740745262"/>
      </right>
      <top style="medium">
        <color theme="9" tint="-0.499984740745262"/>
      </top>
      <bottom/>
      <diagonal/>
    </border>
    <border>
      <left style="medium">
        <color theme="9" tint="-0.499984740745262"/>
      </left>
      <right/>
      <top/>
      <bottom/>
      <diagonal/>
    </border>
    <border>
      <left/>
      <right style="medium">
        <color theme="9" tint="-0.499984740745262"/>
      </right>
      <top/>
      <bottom/>
      <diagonal/>
    </border>
    <border>
      <left style="medium">
        <color theme="9" tint="-0.499984740745262"/>
      </left>
      <right/>
      <top/>
      <bottom style="medium">
        <color theme="9" tint="-0.499984740745262"/>
      </bottom>
      <diagonal/>
    </border>
    <border>
      <left/>
      <right/>
      <top/>
      <bottom style="medium">
        <color theme="9" tint="-0.499984740745262"/>
      </bottom>
      <diagonal/>
    </border>
    <border>
      <left/>
      <right style="medium">
        <color theme="9" tint="-0.499984740745262"/>
      </right>
      <top/>
      <bottom style="medium">
        <color theme="9" tint="-0.499984740745262"/>
      </bottom>
      <diagonal/>
    </border>
    <border>
      <left style="medium">
        <color theme="9" tint="-0.499984740745262"/>
      </left>
      <right style="thin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/>
      <right style="medium">
        <color theme="9" tint="-0.499984740745262"/>
      </right>
      <top style="medium">
        <color theme="9" tint="-0.499984740745262"/>
      </top>
      <bottom style="medium">
        <color theme="9" tint="-0.499984740745262"/>
      </bottom>
      <diagonal/>
    </border>
    <border>
      <left style="thin">
        <color theme="9" tint="-0.499984740745262"/>
      </left>
      <right/>
      <top style="thin">
        <color theme="9" tint="-0.499984740745262"/>
      </top>
      <bottom/>
      <diagonal/>
    </border>
    <border>
      <left/>
      <right/>
      <top style="thin">
        <color theme="9" tint="-0.499984740745262"/>
      </top>
      <bottom/>
      <diagonal/>
    </border>
    <border>
      <left/>
      <right style="thin">
        <color theme="9" tint="-0.499984740745262"/>
      </right>
      <top style="thin">
        <color theme="9" tint="-0.499984740745262"/>
      </top>
      <bottom/>
      <diagonal/>
    </border>
    <border>
      <left style="thin">
        <color theme="9" tint="-0.499984740745262"/>
      </left>
      <right/>
      <top/>
      <bottom/>
      <diagonal/>
    </border>
    <border>
      <left/>
      <right style="thin">
        <color theme="9" tint="-0.499984740745262"/>
      </right>
      <top/>
      <bottom/>
      <diagonal/>
    </border>
    <border>
      <left style="thin">
        <color theme="9" tint="-0.499984740745262"/>
      </left>
      <right/>
      <top/>
      <bottom style="thin">
        <color theme="9" tint="-0.499984740745262"/>
      </bottom>
      <diagonal/>
    </border>
    <border>
      <left/>
      <right/>
      <top/>
      <bottom style="thin">
        <color theme="9" tint="-0.499984740745262"/>
      </bottom>
      <diagonal/>
    </border>
    <border>
      <left/>
      <right style="thin">
        <color theme="9" tint="-0.499984740745262"/>
      </right>
      <top/>
      <bottom style="thin">
        <color theme="9" tint="-0.499984740745262"/>
      </bottom>
      <diagonal/>
    </border>
  </borders>
  <cellStyleXfs count="6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8" fillId="0" borderId="0" applyNumberFormat="0" applyFill="0" applyBorder="0" applyAlignment="0" applyProtection="0"/>
  </cellStyleXfs>
  <cellXfs count="59">
    <xf numFmtId="0" fontId="0" fillId="0" borderId="0" xfId="0"/>
    <xf numFmtId="43" fontId="0" fillId="0" borderId="0" xfId="1" applyFont="1"/>
    <xf numFmtId="43" fontId="0" fillId="0" borderId="0" xfId="0" applyNumberFormat="1"/>
    <xf numFmtId="0" fontId="0" fillId="0" borderId="1" xfId="2" applyNumberFormat="1" applyFont="1" applyBorder="1" applyAlignment="1">
      <alignment horizontal="center" vertical="center"/>
    </xf>
    <xf numFmtId="10" fontId="0" fillId="0" borderId="1" xfId="2" applyNumberFormat="1" applyFont="1" applyBorder="1" applyAlignment="1">
      <alignment horizontal="center" vertical="center"/>
    </xf>
    <xf numFmtId="10" fontId="2" fillId="2" borderId="1" xfId="2" applyNumberFormat="1" applyFont="1" applyFill="1" applyBorder="1" applyAlignment="1">
      <alignment horizontal="center" vertical="center"/>
    </xf>
    <xf numFmtId="164" fontId="0" fillId="0" borderId="0" xfId="2" applyNumberFormat="1" applyFont="1"/>
    <xf numFmtId="0" fontId="0" fillId="0" borderId="0" xfId="0" applyNumberFormat="1"/>
    <xf numFmtId="0" fontId="0" fillId="0" borderId="1" xfId="0" applyBorder="1"/>
    <xf numFmtId="43" fontId="4" fillId="0" borderId="0" xfId="0" applyNumberFormat="1" applyFont="1"/>
    <xf numFmtId="0" fontId="2" fillId="0" borderId="1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4" fillId="0" borderId="0" xfId="0" applyFont="1"/>
    <xf numFmtId="17" fontId="0" fillId="0" borderId="0" xfId="0" applyNumberFormat="1"/>
    <xf numFmtId="165" fontId="2" fillId="2" borderId="1" xfId="1" applyNumberFormat="1" applyFont="1" applyFill="1" applyBorder="1" applyAlignment="1">
      <alignment horizontal="center" vertical="center"/>
    </xf>
    <xf numFmtId="165" fontId="0" fillId="0" borderId="1" xfId="1" applyNumberFormat="1" applyFont="1" applyBorder="1"/>
    <xf numFmtId="165" fontId="0" fillId="0" borderId="0" xfId="1" applyNumberFormat="1" applyFont="1"/>
    <xf numFmtId="44" fontId="4" fillId="0" borderId="0" xfId="4" applyNumberFormat="1" applyFont="1"/>
    <xf numFmtId="0" fontId="6" fillId="0" borderId="0" xfId="0" applyFont="1"/>
    <xf numFmtId="0" fontId="2" fillId="4" borderId="10" xfId="0" applyFont="1" applyFill="1" applyBorder="1" applyAlignment="1">
      <alignment horizontal="center"/>
    </xf>
    <xf numFmtId="0" fontId="2" fillId="5" borderId="11" xfId="0" applyFont="1" applyFill="1" applyBorder="1" applyAlignment="1" applyProtection="1">
      <alignment horizontal="center" vertical="center"/>
      <protection locked="0"/>
    </xf>
    <xf numFmtId="9" fontId="0" fillId="0" borderId="0" xfId="2" applyFont="1"/>
    <xf numFmtId="0" fontId="8" fillId="7" borderId="0" xfId="0" applyFont="1" applyFill="1"/>
    <xf numFmtId="0" fontId="9" fillId="7" borderId="0" xfId="0" applyFont="1" applyFill="1"/>
    <xf numFmtId="0" fontId="6" fillId="7" borderId="0" xfId="0" applyFont="1" applyFill="1"/>
    <xf numFmtId="44" fontId="10" fillId="7" borderId="0" xfId="4" applyNumberFormat="1" applyFont="1" applyFill="1"/>
    <xf numFmtId="0" fontId="0" fillId="0" borderId="0" xfId="0" quotePrefix="1"/>
    <xf numFmtId="0" fontId="0" fillId="0" borderId="0" xfId="0" applyFont="1"/>
    <xf numFmtId="0" fontId="11" fillId="0" borderId="0" xfId="0" applyFont="1"/>
    <xf numFmtId="0" fontId="12" fillId="0" borderId="0" xfId="0" applyFont="1"/>
    <xf numFmtId="0" fontId="13" fillId="0" borderId="0" xfId="0" applyFont="1" applyAlignment="1">
      <alignment vertical="center"/>
    </xf>
    <xf numFmtId="0" fontId="15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16" fillId="0" borderId="12" xfId="0" applyFont="1" applyBorder="1" applyAlignment="1">
      <alignment horizontal="right"/>
    </xf>
    <xf numFmtId="0" fontId="15" fillId="0" borderId="13" xfId="0" applyFont="1" applyBorder="1"/>
    <xf numFmtId="0" fontId="14" fillId="0" borderId="13" xfId="0" applyFont="1" applyBorder="1"/>
    <xf numFmtId="0" fontId="12" fillId="0" borderId="13" xfId="0" applyFont="1" applyBorder="1"/>
    <xf numFmtId="0" fontId="12" fillId="0" borderId="14" xfId="0" applyFont="1" applyBorder="1"/>
    <xf numFmtId="0" fontId="15" fillId="0" borderId="15" xfId="0" applyFont="1" applyBorder="1" applyAlignment="1">
      <alignment horizontal="right"/>
    </xf>
    <xf numFmtId="0" fontId="12" fillId="0" borderId="16" xfId="0" applyFont="1" applyBorder="1"/>
    <xf numFmtId="0" fontId="16" fillId="0" borderId="15" xfId="0" applyFont="1" applyBorder="1" applyAlignment="1">
      <alignment horizontal="right"/>
    </xf>
    <xf numFmtId="0" fontId="15" fillId="0" borderId="15" xfId="0" applyFont="1" applyBorder="1"/>
    <xf numFmtId="0" fontId="15" fillId="0" borderId="17" xfId="0" applyFont="1" applyBorder="1"/>
    <xf numFmtId="0" fontId="15" fillId="0" borderId="18" xfId="0" applyFont="1" applyBorder="1"/>
    <xf numFmtId="0" fontId="14" fillId="0" borderId="18" xfId="0" applyFont="1" applyBorder="1"/>
    <xf numFmtId="0" fontId="12" fillId="0" borderId="18" xfId="0" applyFont="1" applyBorder="1"/>
    <xf numFmtId="0" fontId="12" fillId="0" borderId="19" xfId="0" applyFont="1" applyBorder="1"/>
    <xf numFmtId="0" fontId="7" fillId="0" borderId="2" xfId="0" applyFont="1" applyFill="1" applyBorder="1" applyAlignment="1" applyProtection="1">
      <alignment horizontal="center" vertical="center"/>
      <protection hidden="1"/>
    </xf>
    <xf numFmtId="0" fontId="7" fillId="0" borderId="3" xfId="0" applyFont="1" applyFill="1" applyBorder="1" applyAlignment="1" applyProtection="1">
      <alignment horizontal="center" vertical="center"/>
      <protection hidden="1"/>
    </xf>
    <xf numFmtId="0" fontId="7" fillId="0" borderId="4" xfId="0" applyFont="1" applyFill="1" applyBorder="1" applyAlignment="1" applyProtection="1">
      <alignment horizontal="center" vertical="center"/>
      <protection hidden="1"/>
    </xf>
    <xf numFmtId="0" fontId="7" fillId="0" borderId="5" xfId="0" applyFont="1" applyFill="1" applyBorder="1" applyAlignment="1" applyProtection="1">
      <alignment horizontal="center" vertical="center"/>
      <protection hidden="1"/>
    </xf>
    <xf numFmtId="0" fontId="7" fillId="0" borderId="0" xfId="0" applyFont="1" applyFill="1" applyBorder="1" applyAlignment="1" applyProtection="1">
      <alignment horizontal="center" vertical="center"/>
      <protection hidden="1"/>
    </xf>
    <xf numFmtId="0" fontId="7" fillId="0" borderId="6" xfId="0" applyFont="1" applyFill="1" applyBorder="1" applyAlignment="1" applyProtection="1">
      <alignment horizontal="center" vertical="center"/>
      <protection hidden="1"/>
    </xf>
    <xf numFmtId="0" fontId="7" fillId="0" borderId="7" xfId="0" applyFont="1" applyFill="1" applyBorder="1" applyAlignment="1" applyProtection="1">
      <alignment horizontal="center" vertical="center"/>
      <protection hidden="1"/>
    </xf>
    <xf numFmtId="0" fontId="7" fillId="0" borderId="8" xfId="0" applyFont="1" applyFill="1" applyBorder="1" applyAlignment="1" applyProtection="1">
      <alignment horizontal="center" vertical="center"/>
      <protection hidden="1"/>
    </xf>
    <xf numFmtId="0" fontId="7" fillId="0" borderId="9" xfId="0" applyFont="1" applyFill="1" applyBorder="1" applyAlignment="1" applyProtection="1">
      <alignment horizontal="center" vertical="center"/>
      <protection hidden="1"/>
    </xf>
    <xf numFmtId="0" fontId="17" fillId="8" borderId="0" xfId="5" applyFont="1" applyFill="1" applyBorder="1" applyAlignment="1" applyProtection="1">
      <alignment horizontal="center" vertical="center"/>
      <protection locked="0"/>
    </xf>
    <xf numFmtId="0" fontId="5" fillId="6" borderId="0" xfId="0" applyFont="1" applyFill="1" applyAlignment="1">
      <alignment horizontal="center" vertical="center"/>
    </xf>
  </cellXfs>
  <cellStyles count="6">
    <cellStyle name="Hiperlink" xfId="5" builtinId="8"/>
    <cellStyle name="Moeda" xfId="4" builtinId="4"/>
    <cellStyle name="Normal" xfId="0" builtinId="0"/>
    <cellStyle name="Porcentagem" xfId="2" builtinId="5"/>
    <cellStyle name="Vírgula" xfId="1" builtinId="3"/>
    <cellStyle name="Vírgula 3 2" xfId="3"/>
  </cellStyles>
  <dxfs count="20">
    <dxf>
      <numFmt numFmtId="0" formatCode="General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-&quot;R$&quot;\ * #,##0.00_-;\-&quot;R$&quot;\ * #,##0.00_-;_-&quot;R$&quot;\ 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4" formatCode="_-&quot;R$&quot;\ * #,##0.00_-;\-&quot;R$&quot;\ * #,##0.00_-;_-&quot;R$&quot;\ * &quot;-&quot;??_-;_-@_-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 patternType="solid">
          <fgColor indexed="64"/>
          <bgColor theme="8" tint="-0.249977111117893"/>
        </patternFill>
      </fill>
    </dxf>
    <dxf>
      <numFmt numFmtId="35" formatCode="_-* #,##0.00_-;\-* #,##0.00_-;_-* &quot;-&quot;??_-;_-@_-"/>
    </dxf>
    <dxf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</dxf>
    <dxf>
      <numFmt numFmtId="35" formatCode="_-* #,##0.00_-;\-* #,##0.00_-;_-* &quot;-&quot;??_-;_-@_-"/>
    </dxf>
    <dxf>
      <font>
        <b val="0"/>
        <i/>
        <strike val="0"/>
        <condense val="0"/>
        <extend val="0"/>
        <outline val="0"/>
        <shadow val="0"/>
        <u val="none"/>
        <vertAlign val="baseline"/>
        <sz val="11"/>
        <color rgb="FFFF0000"/>
        <name val="Calibri"/>
        <scheme val="minor"/>
      </font>
      <numFmt numFmtId="35" formatCode="_-* #,##0.00_-;\-* #,##0.00_-;_-* &quot;-&quot;??_-;_-@_-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scheme val="minor"/>
      </font>
      <numFmt numFmtId="164" formatCode="0.0000%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22" formatCode="mmm/yy"/>
    </dxf>
    <dxf>
      <numFmt numFmtId="35" formatCode="_-* #,##0.00_-;\-* #,##0.00_-;_-* &quot;-&quot;??_-;_-@_-"/>
    </dxf>
    <dxf>
      <numFmt numFmtId="35" formatCode="_-* #,##0.00_-;\-* #,##0.00_-;_-* &quot;-&quot;??_-;_-@_-"/>
    </dxf>
    <dxf>
      <numFmt numFmtId="0" formatCode="General"/>
    </dxf>
    <dxf>
      <font>
        <strike val="0"/>
        <outline val="0"/>
        <shadow val="0"/>
        <u val="none"/>
        <vertAlign val="baseline"/>
        <sz val="11"/>
        <color theme="0"/>
        <name val="Calibri"/>
        <scheme val="minor"/>
      </font>
      <fill>
        <patternFill>
          <fgColor indexed="64"/>
          <bgColor theme="8" tint="-0.249977111117893"/>
        </patternFill>
      </fill>
    </dxf>
  </dxfs>
  <tableStyles count="0" defaultTableStyle="TableStyleMedium2" defaultPivotStyle="PivotStyleLight16"/>
  <colors>
    <mruColors>
      <color rgb="FF92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07/relationships/slicerCache" Target="slicerCaches/slicerCach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Base!$U$4</c:f>
              <c:strCache>
                <c:ptCount val="1"/>
                <c:pt idx="0">
                  <c:v>Gráfico (+)</c:v>
                </c:pt>
              </c:strCache>
            </c:strRef>
          </c:tx>
          <c:spPr>
            <a:solidFill>
              <a:schemeClr val="accent6">
                <a:lumMod val="50000"/>
              </a:schemeClr>
            </a:solidFill>
            <a:ln>
              <a:solidFill>
                <a:schemeClr val="accent6">
                  <a:lumMod val="50000"/>
                </a:schemeClr>
              </a:solidFill>
            </a:ln>
            <a:effectLst/>
          </c:spPr>
          <c:invertIfNegative val="0"/>
          <c:cat>
            <c:numRef>
              <c:f>Base!$D$5:$D$124</c:f>
              <c:numCache>
                <c:formatCode>mmm\-yy</c:formatCode>
                <c:ptCount val="12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Base!$U$5:$U$124</c:f>
              <c:numCache>
                <c:formatCode>_("R$"* #,##0.00_);_("R$"* \(#,##0.00\);_("R$"* "-"??_);_(@_)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2.691631345618763</c:v>
                </c:pt>
                <c:pt idx="9">
                  <c:v>2.4950266975936906</c:v>
                </c:pt>
                <c:pt idx="10">
                  <c:v>2.7114585109840412</c:v>
                </c:pt>
                <c:pt idx="11">
                  <c:v>5.7744519597511754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0.61255052473556049</c:v>
                </c:pt>
                <c:pt idx="18">
                  <c:v>0.37459200081667632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1.5332008744553463</c:v>
                </c:pt>
                <c:pt idx="29">
                  <c:v>0.54845404150736243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1.098921525395042</c:v>
                </c:pt>
                <c:pt idx="43">
                  <c:v>2.8398266252510602</c:v>
                </c:pt>
                <c:pt idx="44">
                  <c:v>3.7127647487638029</c:v>
                </c:pt>
                <c:pt idx="45">
                  <c:v>4.2331139175060883</c:v>
                </c:pt>
                <c:pt idx="46">
                  <c:v>8.2448460181060312</c:v>
                </c:pt>
                <c:pt idx="47">
                  <c:v>8.0200412501417091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2.8803806616725751</c:v>
                </c:pt>
                <c:pt idx="63">
                  <c:v>8.1245534223171276</c:v>
                </c:pt>
                <c:pt idx="64">
                  <c:v>11.192105302077586</c:v>
                </c:pt>
                <c:pt idx="65">
                  <c:v>15.781222238824995</c:v>
                </c:pt>
                <c:pt idx="66">
                  <c:v>26.132580841517871</c:v>
                </c:pt>
                <c:pt idx="67">
                  <c:v>31.143792116016165</c:v>
                </c:pt>
                <c:pt idx="68">
                  <c:v>30.50109831222634</c:v>
                </c:pt>
                <c:pt idx="69">
                  <c:v>19.672277830866648</c:v>
                </c:pt>
                <c:pt idx="70">
                  <c:v>19.229114642720539</c:v>
                </c:pt>
                <c:pt idx="71">
                  <c:v>18.275019369303656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4.4014439596113135</c:v>
                </c:pt>
                <c:pt idx="78">
                  <c:v>4.121567909811148</c:v>
                </c:pt>
                <c:pt idx="79">
                  <c:v>4.1856699022825694</c:v>
                </c:pt>
                <c:pt idx="80">
                  <c:v>6.9409408746549204</c:v>
                </c:pt>
                <c:pt idx="81">
                  <c:v>8.0813324963249187</c:v>
                </c:pt>
                <c:pt idx="82">
                  <c:v>10.761236930159335</c:v>
                </c:pt>
                <c:pt idx="83">
                  <c:v>11.779651854521347</c:v>
                </c:pt>
                <c:pt idx="84">
                  <c:v>0</c:v>
                </c:pt>
                <c:pt idx="85">
                  <c:v>0</c:v>
                </c:pt>
                <c:pt idx="86">
                  <c:v>0.65724655703039758</c:v>
                </c:pt>
                <c:pt idx="87">
                  <c:v>0.96185318067637127</c:v>
                </c:pt>
                <c:pt idx="88">
                  <c:v>0.91102045021250433</c:v>
                </c:pt>
                <c:pt idx="89">
                  <c:v>1.0571066460483252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1.6550996109028162</c:v>
                </c:pt>
                <c:pt idx="99">
                  <c:v>1.4584144914435342</c:v>
                </c:pt>
                <c:pt idx="100">
                  <c:v>0</c:v>
                </c:pt>
                <c:pt idx="101">
                  <c:v>4.3603649236182207E-2</c:v>
                </c:pt>
                <c:pt idx="102">
                  <c:v>3.5469702682986579</c:v>
                </c:pt>
                <c:pt idx="103">
                  <c:v>7.2270081034803297</c:v>
                </c:pt>
                <c:pt idx="104">
                  <c:v>10.853543819325147</c:v>
                </c:pt>
                <c:pt idx="105">
                  <c:v>10.286596459977609</c:v>
                </c:pt>
                <c:pt idx="106">
                  <c:v>7.020488324238336</c:v>
                </c:pt>
                <c:pt idx="107">
                  <c:v>6.925153578937703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6.271108910107877</c:v>
                </c:pt>
                <c:pt idx="113">
                  <c:v>12.957279998812531</c:v>
                </c:pt>
                <c:pt idx="114">
                  <c:v>4.8646806358934285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</c:numCache>
            </c:numRef>
          </c:val>
        </c:ser>
        <c:ser>
          <c:idx val="1"/>
          <c:order val="1"/>
          <c:tx>
            <c:strRef>
              <c:f>Base!$V$4</c:f>
              <c:strCache>
                <c:ptCount val="1"/>
                <c:pt idx="0">
                  <c:v>Gráfico (-)</c:v>
                </c:pt>
              </c:strCache>
            </c:strRef>
          </c:tx>
          <c:spPr>
            <a:solidFill>
              <a:srgbClr val="920000"/>
            </a:solidFill>
            <a:ln>
              <a:noFill/>
            </a:ln>
            <a:effectLst/>
          </c:spPr>
          <c:invertIfNegative val="0"/>
          <c:cat>
            <c:numRef>
              <c:f>Base!$D$5:$D$124</c:f>
              <c:numCache>
                <c:formatCode>mmm\-yy</c:formatCode>
                <c:ptCount val="120"/>
                <c:pt idx="0">
                  <c:v>39083</c:v>
                </c:pt>
                <c:pt idx="1">
                  <c:v>39114</c:v>
                </c:pt>
                <c:pt idx="2">
                  <c:v>39142</c:v>
                </c:pt>
                <c:pt idx="3">
                  <c:v>39173</c:v>
                </c:pt>
                <c:pt idx="4">
                  <c:v>39203</c:v>
                </c:pt>
                <c:pt idx="5">
                  <c:v>39234</c:v>
                </c:pt>
                <c:pt idx="6">
                  <c:v>39264</c:v>
                </c:pt>
                <c:pt idx="7">
                  <c:v>39295</c:v>
                </c:pt>
                <c:pt idx="8">
                  <c:v>39326</c:v>
                </c:pt>
                <c:pt idx="9">
                  <c:v>39356</c:v>
                </c:pt>
                <c:pt idx="10">
                  <c:v>39387</c:v>
                </c:pt>
                <c:pt idx="11">
                  <c:v>39417</c:v>
                </c:pt>
                <c:pt idx="12">
                  <c:v>39448</c:v>
                </c:pt>
                <c:pt idx="13">
                  <c:v>39479</c:v>
                </c:pt>
                <c:pt idx="14">
                  <c:v>39508</c:v>
                </c:pt>
                <c:pt idx="15">
                  <c:v>39539</c:v>
                </c:pt>
                <c:pt idx="16">
                  <c:v>39569</c:v>
                </c:pt>
                <c:pt idx="17">
                  <c:v>39600</c:v>
                </c:pt>
                <c:pt idx="18">
                  <c:v>39630</c:v>
                </c:pt>
                <c:pt idx="19">
                  <c:v>39661</c:v>
                </c:pt>
                <c:pt idx="20">
                  <c:v>39692</c:v>
                </c:pt>
                <c:pt idx="21">
                  <c:v>39722</c:v>
                </c:pt>
                <c:pt idx="22">
                  <c:v>39753</c:v>
                </c:pt>
                <c:pt idx="23">
                  <c:v>39783</c:v>
                </c:pt>
                <c:pt idx="24">
                  <c:v>39814</c:v>
                </c:pt>
                <c:pt idx="25">
                  <c:v>39845</c:v>
                </c:pt>
                <c:pt idx="26">
                  <c:v>39873</c:v>
                </c:pt>
                <c:pt idx="27">
                  <c:v>39904</c:v>
                </c:pt>
                <c:pt idx="28">
                  <c:v>39934</c:v>
                </c:pt>
                <c:pt idx="29">
                  <c:v>39965</c:v>
                </c:pt>
                <c:pt idx="30">
                  <c:v>39995</c:v>
                </c:pt>
                <c:pt idx="31">
                  <c:v>40026</c:v>
                </c:pt>
                <c:pt idx="32">
                  <c:v>40057</c:v>
                </c:pt>
                <c:pt idx="33">
                  <c:v>40087</c:v>
                </c:pt>
                <c:pt idx="34">
                  <c:v>40118</c:v>
                </c:pt>
                <c:pt idx="35">
                  <c:v>40148</c:v>
                </c:pt>
                <c:pt idx="36">
                  <c:v>40179</c:v>
                </c:pt>
                <c:pt idx="37">
                  <c:v>40210</c:v>
                </c:pt>
                <c:pt idx="38">
                  <c:v>40238</c:v>
                </c:pt>
                <c:pt idx="39">
                  <c:v>40269</c:v>
                </c:pt>
                <c:pt idx="40">
                  <c:v>40299</c:v>
                </c:pt>
                <c:pt idx="41">
                  <c:v>40330</c:v>
                </c:pt>
                <c:pt idx="42">
                  <c:v>40360</c:v>
                </c:pt>
                <c:pt idx="43">
                  <c:v>40391</c:v>
                </c:pt>
                <c:pt idx="44">
                  <c:v>40422</c:v>
                </c:pt>
                <c:pt idx="45">
                  <c:v>40452</c:v>
                </c:pt>
                <c:pt idx="46">
                  <c:v>40483</c:v>
                </c:pt>
                <c:pt idx="47">
                  <c:v>40513</c:v>
                </c:pt>
                <c:pt idx="48">
                  <c:v>40544</c:v>
                </c:pt>
                <c:pt idx="49">
                  <c:v>40575</c:v>
                </c:pt>
                <c:pt idx="50">
                  <c:v>40603</c:v>
                </c:pt>
                <c:pt idx="51">
                  <c:v>40634</c:v>
                </c:pt>
                <c:pt idx="52">
                  <c:v>40664</c:v>
                </c:pt>
                <c:pt idx="53">
                  <c:v>40695</c:v>
                </c:pt>
                <c:pt idx="54">
                  <c:v>40725</c:v>
                </c:pt>
                <c:pt idx="55">
                  <c:v>40756</c:v>
                </c:pt>
                <c:pt idx="56">
                  <c:v>40787</c:v>
                </c:pt>
                <c:pt idx="57">
                  <c:v>40817</c:v>
                </c:pt>
                <c:pt idx="58">
                  <c:v>40848</c:v>
                </c:pt>
                <c:pt idx="59">
                  <c:v>40878</c:v>
                </c:pt>
                <c:pt idx="60">
                  <c:v>40909</c:v>
                </c:pt>
                <c:pt idx="61">
                  <c:v>40940</c:v>
                </c:pt>
                <c:pt idx="62">
                  <c:v>40969</c:v>
                </c:pt>
                <c:pt idx="63">
                  <c:v>41000</c:v>
                </c:pt>
                <c:pt idx="64">
                  <c:v>41030</c:v>
                </c:pt>
                <c:pt idx="65">
                  <c:v>41061</c:v>
                </c:pt>
                <c:pt idx="66">
                  <c:v>41091</c:v>
                </c:pt>
                <c:pt idx="67">
                  <c:v>41122</c:v>
                </c:pt>
                <c:pt idx="68">
                  <c:v>41153</c:v>
                </c:pt>
                <c:pt idx="69">
                  <c:v>41183</c:v>
                </c:pt>
                <c:pt idx="70">
                  <c:v>41214</c:v>
                </c:pt>
                <c:pt idx="71">
                  <c:v>41244</c:v>
                </c:pt>
                <c:pt idx="72">
                  <c:v>41275</c:v>
                </c:pt>
                <c:pt idx="73">
                  <c:v>41306</c:v>
                </c:pt>
                <c:pt idx="74">
                  <c:v>41334</c:v>
                </c:pt>
                <c:pt idx="75">
                  <c:v>41365</c:v>
                </c:pt>
                <c:pt idx="76">
                  <c:v>41395</c:v>
                </c:pt>
                <c:pt idx="77">
                  <c:v>41426</c:v>
                </c:pt>
                <c:pt idx="78">
                  <c:v>41456</c:v>
                </c:pt>
                <c:pt idx="79">
                  <c:v>41487</c:v>
                </c:pt>
                <c:pt idx="80">
                  <c:v>41518</c:v>
                </c:pt>
                <c:pt idx="81">
                  <c:v>41548</c:v>
                </c:pt>
                <c:pt idx="82">
                  <c:v>41579</c:v>
                </c:pt>
                <c:pt idx="83">
                  <c:v>41609</c:v>
                </c:pt>
                <c:pt idx="84">
                  <c:v>41640</c:v>
                </c:pt>
                <c:pt idx="85">
                  <c:v>41671</c:v>
                </c:pt>
                <c:pt idx="86">
                  <c:v>41699</c:v>
                </c:pt>
                <c:pt idx="87">
                  <c:v>41730</c:v>
                </c:pt>
                <c:pt idx="88">
                  <c:v>41760</c:v>
                </c:pt>
                <c:pt idx="89">
                  <c:v>41791</c:v>
                </c:pt>
                <c:pt idx="90">
                  <c:v>41821</c:v>
                </c:pt>
                <c:pt idx="91">
                  <c:v>41852</c:v>
                </c:pt>
                <c:pt idx="92">
                  <c:v>41883</c:v>
                </c:pt>
                <c:pt idx="93">
                  <c:v>41913</c:v>
                </c:pt>
                <c:pt idx="94">
                  <c:v>41944</c:v>
                </c:pt>
                <c:pt idx="95">
                  <c:v>41974</c:v>
                </c:pt>
                <c:pt idx="96">
                  <c:v>42005</c:v>
                </c:pt>
                <c:pt idx="97">
                  <c:v>42036</c:v>
                </c:pt>
                <c:pt idx="98">
                  <c:v>42064</c:v>
                </c:pt>
                <c:pt idx="99">
                  <c:v>42095</c:v>
                </c:pt>
                <c:pt idx="100">
                  <c:v>42125</c:v>
                </c:pt>
                <c:pt idx="101">
                  <c:v>42156</c:v>
                </c:pt>
                <c:pt idx="102">
                  <c:v>42186</c:v>
                </c:pt>
                <c:pt idx="103">
                  <c:v>42217</c:v>
                </c:pt>
                <c:pt idx="104">
                  <c:v>42248</c:v>
                </c:pt>
                <c:pt idx="105">
                  <c:v>42278</c:v>
                </c:pt>
                <c:pt idx="106">
                  <c:v>42309</c:v>
                </c:pt>
                <c:pt idx="107">
                  <c:v>42339</c:v>
                </c:pt>
                <c:pt idx="108">
                  <c:v>42370</c:v>
                </c:pt>
                <c:pt idx="109">
                  <c:v>42401</c:v>
                </c:pt>
                <c:pt idx="110">
                  <c:v>42430</c:v>
                </c:pt>
                <c:pt idx="111">
                  <c:v>42461</c:v>
                </c:pt>
                <c:pt idx="112">
                  <c:v>42491</c:v>
                </c:pt>
                <c:pt idx="113">
                  <c:v>42522</c:v>
                </c:pt>
                <c:pt idx="114">
                  <c:v>42552</c:v>
                </c:pt>
                <c:pt idx="115">
                  <c:v>42583</c:v>
                </c:pt>
                <c:pt idx="116">
                  <c:v>42614</c:v>
                </c:pt>
                <c:pt idx="117">
                  <c:v>42644</c:v>
                </c:pt>
                <c:pt idx="118">
                  <c:v>42675</c:v>
                </c:pt>
                <c:pt idx="119">
                  <c:v>42705</c:v>
                </c:pt>
              </c:numCache>
            </c:numRef>
          </c:cat>
          <c:val>
            <c:numRef>
              <c:f>Base!$V$5:$V$124</c:f>
              <c:numCache>
                <c:formatCode>_("R$"* #,##0.00_);_("R$"* \(#,##0.00\);_("R$"* "-"??_);_(@_)</c:formatCode>
                <c:ptCount val="120"/>
                <c:pt idx="0">
                  <c:v>0</c:v>
                </c:pt>
                <c:pt idx="1">
                  <c:v>0</c:v>
                </c:pt>
                <c:pt idx="2">
                  <c:v>-2.2322419453885161</c:v>
                </c:pt>
                <c:pt idx="3">
                  <c:v>-4.4188066923399454</c:v>
                </c:pt>
                <c:pt idx="4">
                  <c:v>-3.7847322373559535</c:v>
                </c:pt>
                <c:pt idx="5">
                  <c:v>-3.3548511130689747</c:v>
                </c:pt>
                <c:pt idx="6">
                  <c:v>-3.3795134974294037</c:v>
                </c:pt>
                <c:pt idx="7">
                  <c:v>-0.96521533067834397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-3.6536967560294187</c:v>
                </c:pt>
                <c:pt idx="15">
                  <c:v>-3.5690772660397343</c:v>
                </c:pt>
                <c:pt idx="16">
                  <c:v>-4.6025348295862401</c:v>
                </c:pt>
                <c:pt idx="17">
                  <c:v>0</c:v>
                </c:pt>
                <c:pt idx="18">
                  <c:v>0</c:v>
                </c:pt>
                <c:pt idx="19">
                  <c:v>-6.2687519749328686</c:v>
                </c:pt>
                <c:pt idx="20">
                  <c:v>-5.2690739328005947</c:v>
                </c:pt>
                <c:pt idx="21">
                  <c:v>-7.1648147107211599</c:v>
                </c:pt>
                <c:pt idx="22">
                  <c:v>-7.1445734417241624</c:v>
                </c:pt>
                <c:pt idx="23">
                  <c:v>-8.4113049127429065</c:v>
                </c:pt>
                <c:pt idx="24">
                  <c:v>0</c:v>
                </c:pt>
                <c:pt idx="25">
                  <c:v>0</c:v>
                </c:pt>
                <c:pt idx="26">
                  <c:v>-4.0789731726289631</c:v>
                </c:pt>
                <c:pt idx="27">
                  <c:v>-1.2362704698322773</c:v>
                </c:pt>
                <c:pt idx="28">
                  <c:v>0</c:v>
                </c:pt>
                <c:pt idx="29">
                  <c:v>0</c:v>
                </c:pt>
                <c:pt idx="30">
                  <c:v>-1.7033527474637395</c:v>
                </c:pt>
                <c:pt idx="31">
                  <c:v>-1.2483067306272844</c:v>
                </c:pt>
                <c:pt idx="32">
                  <c:v>-5.4315151311987293</c:v>
                </c:pt>
                <c:pt idx="33">
                  <c:v>-8.8432804834694849</c:v>
                </c:pt>
                <c:pt idx="34">
                  <c:v>-11.014189574297667</c:v>
                </c:pt>
                <c:pt idx="35">
                  <c:v>-12.316978379241792</c:v>
                </c:pt>
                <c:pt idx="36">
                  <c:v>0</c:v>
                </c:pt>
                <c:pt idx="37">
                  <c:v>0</c:v>
                </c:pt>
                <c:pt idx="38">
                  <c:v>-2.3023557716236169</c:v>
                </c:pt>
                <c:pt idx="39">
                  <c:v>-2.2358915231394185</c:v>
                </c:pt>
                <c:pt idx="40">
                  <c:v>-1.9284716712156253</c:v>
                </c:pt>
                <c:pt idx="41">
                  <c:v>-1.4209489008574074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-3.8134363211157591</c:v>
                </c:pt>
                <c:pt idx="51">
                  <c:v>-6.6554002768722853</c:v>
                </c:pt>
                <c:pt idx="52">
                  <c:v>-5.8680427988620707</c:v>
                </c:pt>
                <c:pt idx="53">
                  <c:v>-6.5283548219804857</c:v>
                </c:pt>
                <c:pt idx="54">
                  <c:v>-6.6898224780588649</c:v>
                </c:pt>
                <c:pt idx="55">
                  <c:v>-6.7942203535387122</c:v>
                </c:pt>
                <c:pt idx="56">
                  <c:v>-4.0142451097515135</c:v>
                </c:pt>
                <c:pt idx="57">
                  <c:v>-7.7722800941094121</c:v>
                </c:pt>
                <c:pt idx="58">
                  <c:v>-7.6694128977577662</c:v>
                </c:pt>
                <c:pt idx="59">
                  <c:v>-7.9433333238179031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-3.8980717168806649</c:v>
                </c:pt>
                <c:pt idx="75">
                  <c:v>-5.7253811351123787</c:v>
                </c:pt>
                <c:pt idx="76">
                  <c:v>-1.7294165888238808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-4.0236265302269487</c:v>
                </c:pt>
                <c:pt idx="91">
                  <c:v>-4.9498640325634469</c:v>
                </c:pt>
                <c:pt idx="92">
                  <c:v>-9.7568618577065536</c:v>
                </c:pt>
                <c:pt idx="93">
                  <c:v>-11.489662363881557</c:v>
                </c:pt>
                <c:pt idx="94">
                  <c:v>-11.612283359524497</c:v>
                </c:pt>
                <c:pt idx="95">
                  <c:v>-12.969538368239014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-0.76149329139759203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-5.1055132606039137</c:v>
                </c:pt>
                <c:pt idx="111">
                  <c:v>-3.5305067885610342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-0.59891563230850409</c:v>
                </c:pt>
                <c:pt idx="116">
                  <c:v>-1.8249418925862599</c:v>
                </c:pt>
                <c:pt idx="117">
                  <c:v>-3.592011189802605</c:v>
                </c:pt>
                <c:pt idx="118">
                  <c:v>-3.0132829706477011</c:v>
                </c:pt>
                <c:pt idx="119">
                  <c:v>-4.0158386211008903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0"/>
        <c:overlap val="100"/>
        <c:axId val="-810943648"/>
        <c:axId val="-810943104"/>
      </c:barChart>
      <c:dateAx>
        <c:axId val="-81094364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Mês/ano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mmm\-yy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10943104"/>
        <c:crosses val="autoZero"/>
        <c:auto val="1"/>
        <c:lblOffset val="100"/>
        <c:baseTimeUnit val="months"/>
      </c:dateAx>
      <c:valAx>
        <c:axId val="-810943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400" b="1" i="0" u="none" strike="noStrike" kern="1200" baseline="0">
                    <a:solidFill>
                      <a:schemeClr val="accent6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pt-BR" b="1"/>
                  <a:t>Ganho/perda estimada (R$/saca)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400" b="1" i="0" u="none" strike="noStrike" kern="1200" baseline="0">
                  <a:solidFill>
                    <a:schemeClr val="accent6">
                      <a:lumMod val="50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pt-BR"/>
            </a:p>
          </c:txPr>
        </c:title>
        <c:numFmt formatCode="_(&quot;R$&quot;* #,##0.00_);_(&quot;R$&quot;* \(#,##0.00\);_(&quot;R$&quot;* &quot;-&quot;??_);_(@_)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accent6">
                    <a:lumMod val="50000"/>
                  </a:schemeClr>
                </a:solidFill>
                <a:latin typeface="+mn-lt"/>
                <a:ea typeface="+mn-ea"/>
                <a:cs typeface="+mn-cs"/>
              </a:defRPr>
            </a:pPr>
            <a:endParaRPr lang="pt-BR"/>
          </a:p>
        </c:txPr>
        <c:crossAx val="-810943648"/>
        <c:crosses val="autoZero"/>
        <c:crossBetween val="between"/>
      </c:valAx>
      <c:spPr>
        <a:noFill/>
        <a:ln>
          <a:solidFill>
            <a:schemeClr val="accent6">
              <a:lumMod val="50000"/>
            </a:schemeClr>
          </a:solidFill>
        </a:ln>
        <a:effectLst/>
      </c:spPr>
    </c:plotArea>
    <c:plotVisOnly val="1"/>
    <c:dispBlanksAs val="gap"/>
    <c:showDLblsOverMax val="0"/>
  </c:chart>
  <c:spPr>
    <a:solidFill>
      <a:schemeClr val="bg1"/>
    </a:solidFill>
    <a:ln w="19050" cap="flat" cmpd="sng" algn="ctr">
      <a:solidFill>
        <a:schemeClr val="accent6">
          <a:lumMod val="50000"/>
        </a:schemeClr>
      </a:solidFill>
      <a:round/>
    </a:ln>
    <a:effectLst/>
  </c:spPr>
  <c:txPr>
    <a:bodyPr/>
    <a:lstStyle/>
    <a:p>
      <a:pPr>
        <a:defRPr sz="1400">
          <a:solidFill>
            <a:schemeClr val="accent6">
              <a:lumMod val="50000"/>
            </a:schemeClr>
          </a:solidFill>
        </a:defRPr>
      </a:pPr>
      <a:endParaRPr lang="pt-BR"/>
    </a:p>
  </c:txPr>
  <c:printSettings>
    <c:headerFooter/>
    <c:pageMargins b="0.78740157499999996" l="0.511811024" r="0.511811024" t="0.78740157499999996" header="0.31496062000000002" footer="0.3149606200000000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png"/><Relationship Id="rId2" Type="http://schemas.openxmlformats.org/officeDocument/2006/relationships/image" Target="../media/image1.png"/><Relationship Id="rId1" Type="http://schemas.openxmlformats.org/officeDocument/2006/relationships/hyperlink" Target="http://esalqlog.esalq.usp.br/sistema-de-informacoes-de-armazenagem-siarma-2" TargetMode="External"/><Relationship Id="rId5" Type="http://schemas.openxmlformats.org/officeDocument/2006/relationships/image" Target="../media/image3.png"/><Relationship Id="rId4" Type="http://schemas.openxmlformats.org/officeDocument/2006/relationships/hyperlink" Target="http://esalqlog.esalq.usp.br/" TargetMode="Externa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1.png"/><Relationship Id="rId2" Type="http://schemas.openxmlformats.org/officeDocument/2006/relationships/hyperlink" Target="http://esalqlog.esalq.usp.br/sistema-de-informacoes-de-armazenagem-siarma-2" TargetMode="External"/><Relationship Id="rId1" Type="http://schemas.openxmlformats.org/officeDocument/2006/relationships/chart" Target="../charts/chart1.xml"/><Relationship Id="rId6" Type="http://schemas.openxmlformats.org/officeDocument/2006/relationships/image" Target="../media/image3.png"/><Relationship Id="rId5" Type="http://schemas.openxmlformats.org/officeDocument/2006/relationships/hyperlink" Target="http://esalqlog.esalq.usp.br/" TargetMode="External"/><Relationship Id="rId4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100971</xdr:colOff>
      <xdr:row>0</xdr:row>
      <xdr:rowOff>90374</xdr:rowOff>
    </xdr:from>
    <xdr:to>
      <xdr:col>1</xdr:col>
      <xdr:colOff>979954</xdr:colOff>
      <xdr:row>3</xdr:row>
      <xdr:rowOff>137079</xdr:rowOff>
    </xdr:to>
    <xdr:pic>
      <xdr:nvPicPr>
        <xdr:cNvPr id="2" name="Imagem 1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445189</xdr:colOff>
      <xdr:row>0</xdr:row>
      <xdr:rowOff>57709</xdr:rowOff>
    </xdr:from>
    <xdr:to>
      <xdr:col>15</xdr:col>
      <xdr:colOff>238515</xdr:colOff>
      <xdr:row>3</xdr:row>
      <xdr:rowOff>158562</xdr:rowOff>
    </xdr:to>
    <xdr:pic>
      <xdr:nvPicPr>
        <xdr:cNvPr id="3" name="Imagem 2" descr="Resultado de imagem para ESALQ"/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578483" y="57709"/>
          <a:ext cx="454473" cy="6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328997</xdr:colOff>
      <xdr:row>0</xdr:row>
      <xdr:rowOff>182182</xdr:rowOff>
    </xdr:from>
    <xdr:to>
      <xdr:col>14</xdr:col>
      <xdr:colOff>206082</xdr:colOff>
      <xdr:row>2</xdr:row>
      <xdr:rowOff>168089</xdr:rowOff>
    </xdr:to>
    <xdr:pic>
      <xdr:nvPicPr>
        <xdr:cNvPr id="4" name="Imagem 3">
          <a:hlinkClick xmlns:r="http://schemas.openxmlformats.org/officeDocument/2006/relationships" r:id="rId4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2252056" y="182182"/>
          <a:ext cx="1087321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1</xdr:col>
      <xdr:colOff>0</xdr:colOff>
      <xdr:row>5</xdr:row>
      <xdr:rowOff>0</xdr:rowOff>
    </xdr:from>
    <xdr:to>
      <xdr:col>15</xdr:col>
      <xdr:colOff>22412</xdr:colOff>
      <xdr:row>15</xdr:row>
      <xdr:rowOff>168088</xdr:rowOff>
    </xdr:to>
    <xdr:sp macro="" textlink="">
      <xdr:nvSpPr>
        <xdr:cNvPr id="7" name="CaixaDeTexto 6"/>
        <xdr:cNvSpPr txBox="1"/>
      </xdr:nvSpPr>
      <xdr:spPr>
        <a:xfrm>
          <a:off x="347382" y="851647"/>
          <a:ext cx="13872883" cy="2521323"/>
        </a:xfrm>
        <a:prstGeom prst="rect">
          <a:avLst/>
        </a:prstGeom>
        <a:solidFill>
          <a:schemeClr val="bg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600" b="0">
              <a:solidFill>
                <a:schemeClr val="accent6">
                  <a:lumMod val="50000"/>
                </a:schemeClr>
              </a:solidFill>
              <a:latin typeface="+mn-lt"/>
            </a:rPr>
            <a:t>Este</a:t>
          </a:r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 material consolida dez anos de análises que foram desenvolvidas pelo Grupo ESALQ-LOG, no Projeto SIARMA.</a:t>
          </a:r>
        </a:p>
        <a:p>
          <a:pPr algn="l"/>
          <a:endParaRPr lang="pt-BR" sz="1600" b="0" baseline="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"</a:t>
          </a:r>
          <a:r>
            <a:rPr lang="pt-BR" sz="1600" b="0" i="1" baseline="0">
              <a:solidFill>
                <a:schemeClr val="accent6">
                  <a:lumMod val="50000"/>
                </a:schemeClr>
              </a:solidFill>
              <a:latin typeface="+mn-lt"/>
            </a:rPr>
            <a:t>Vale a pena armazenar a produção para vendê-la na entressafra? É possível obter receitas superiores, mesmo com os custos de armazenagem?</a:t>
          </a:r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" . Produtores e exportadores brasileiros têm se deparado com esse tipo de questionamento de forma frequente nos últimos anos.</a:t>
          </a:r>
        </a:p>
        <a:p>
          <a:pPr algn="l"/>
          <a:endParaRPr lang="pt-BR" sz="1600" b="0" baseline="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 b="0" baseline="0">
              <a:solidFill>
                <a:schemeClr val="accent6">
                  <a:lumMod val="50000"/>
                </a:schemeClr>
              </a:solidFill>
              <a:latin typeface="+mn-lt"/>
            </a:rPr>
            <a:t>Tendo como a localidade de análise o município de Sorriso (MT), essa planilha eletrônica permite  identificar, entre os anos de 2007 e 2016, quais foram as melhores estratégias de comercialização por parte dos produtores dessa região.  Em suma, a análise mostra que a utilização da armazenagem permite  aos produtores a obtenção de receitas adicionais, em comparação com um cenário de venda da produção no momento da colheita. Porém, tal benefício não ocorreu em todo o período analisado.</a:t>
          </a:r>
          <a:endParaRPr lang="pt-BR" sz="1600" b="0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  <xdr:twoCellAnchor>
    <xdr:from>
      <xdr:col>1</xdr:col>
      <xdr:colOff>0</xdr:colOff>
      <xdr:row>16</xdr:row>
      <xdr:rowOff>0</xdr:rowOff>
    </xdr:from>
    <xdr:to>
      <xdr:col>15</xdr:col>
      <xdr:colOff>22412</xdr:colOff>
      <xdr:row>29</xdr:row>
      <xdr:rowOff>123264</xdr:rowOff>
    </xdr:to>
    <xdr:sp macro="" textlink="">
      <xdr:nvSpPr>
        <xdr:cNvPr id="8" name="CaixaDeTexto 7"/>
        <xdr:cNvSpPr txBox="1"/>
      </xdr:nvSpPr>
      <xdr:spPr>
        <a:xfrm>
          <a:off x="347382" y="3440206"/>
          <a:ext cx="13872883" cy="3182470"/>
        </a:xfrm>
        <a:prstGeom prst="rect">
          <a:avLst/>
        </a:prstGeom>
        <a:solidFill>
          <a:schemeClr val="lt1"/>
        </a:solidFill>
        <a:ln w="19050" cmpd="sng">
          <a:solidFill>
            <a:schemeClr val="accent6">
              <a:lumMod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O </a:t>
          </a:r>
          <a:r>
            <a:rPr lang="pt-BR" sz="1600" b="1">
              <a:solidFill>
                <a:schemeClr val="accent6">
                  <a:lumMod val="50000"/>
                </a:schemeClr>
              </a:solidFill>
              <a:latin typeface="+mn-lt"/>
            </a:rPr>
            <a:t>SIARMA </a:t>
          </a:r>
          <a:r>
            <a:rPr lang="pt-BR" sz="1600" b="0">
              <a:solidFill>
                <a:schemeClr val="accent6">
                  <a:lumMod val="50000"/>
                </a:schemeClr>
              </a:solidFill>
              <a:latin typeface="+mn-lt"/>
            </a:rPr>
            <a:t>- Sistema de Informações de Armazenagem </a:t>
          </a:r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- é um projeto do ESALQ-LOG que envolve pesquisas sobre as principais características do armazenamento de cargas, com destaque para produtos agrícolas. A partir do levantamento sistêmico de dados primários, análise de custos de armazenagem e informações quantitativas e qualitativas sobre o mercado agrícola, o SIARMA gera informações que, de maneira integrada com o SIFRECA, tem se mostrado essenciais para o dimensionamento de projetos logísticos voltados aos complexos agroindustriais. </a:t>
          </a:r>
        </a:p>
        <a:p>
          <a:pPr algn="l"/>
          <a:endParaRPr lang="pt-BR" sz="1600">
            <a:solidFill>
              <a:schemeClr val="accent6">
                <a:lumMod val="50000"/>
              </a:schemeClr>
            </a:solidFill>
            <a:latin typeface="+mn-lt"/>
          </a:endParaRP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Dentre os  produtos desenvolvidos pelo SIARMA, destacam-se: </a:t>
          </a: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 (i) Levantamento das tarifas de armazenagem;</a:t>
          </a:r>
        </a:p>
        <a:p>
          <a:pPr algn="l"/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 (ii) Desenvolvimento</a:t>
          </a:r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de modelos de localização para novos armazéns e terminais de transbordo;</a:t>
          </a:r>
          <a:r>
            <a:rPr lang="pt-BR" sz="1600">
              <a:solidFill>
                <a:schemeClr val="accent6">
                  <a:lumMod val="50000"/>
                </a:schemeClr>
              </a:solidFill>
              <a:latin typeface="+mn-lt"/>
            </a:rPr>
            <a:t> 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(iii) Análise sobre a viabilidade de investimentos;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(iv) Custos operacionais da armazenagem de grãos;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(v) Uso estratégico da armazenagem;</a:t>
          </a:r>
        </a:p>
        <a:p>
          <a:pPr algn="l"/>
          <a:r>
            <a:rPr lang="pt-BR" sz="1600" baseline="0">
              <a:solidFill>
                <a:schemeClr val="accent6">
                  <a:lumMod val="50000"/>
                </a:schemeClr>
              </a:solidFill>
              <a:latin typeface="+mn-lt"/>
            </a:rPr>
            <a:t>  (vi) Análise de políticas públicas voltadas para o desenvolvimento da armazenagem no Brasil.</a:t>
          </a:r>
          <a:endParaRPr lang="pt-BR" sz="1600">
            <a:solidFill>
              <a:schemeClr val="accent6">
                <a:lumMod val="50000"/>
              </a:schemeClr>
            </a:solidFill>
            <a:latin typeface="+mn-lt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561974</xdr:colOff>
      <xdr:row>7</xdr:row>
      <xdr:rowOff>9524</xdr:rowOff>
    </xdr:from>
    <xdr:to>
      <xdr:col>15</xdr:col>
      <xdr:colOff>461121</xdr:colOff>
      <xdr:row>27</xdr:row>
      <xdr:rowOff>85724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absolute">
    <xdr:from>
      <xdr:col>1</xdr:col>
      <xdr:colOff>19050</xdr:colOff>
      <xdr:row>8</xdr:row>
      <xdr:rowOff>85725</xdr:rowOff>
    </xdr:from>
    <xdr:to>
      <xdr:col>3</xdr:col>
      <xdr:colOff>333375</xdr:colOff>
      <xdr:row>26</xdr:row>
      <xdr:rowOff>171450</xdr:rowOff>
    </xdr:to>
    <mc:AlternateContent xmlns:mc="http://schemas.openxmlformats.org/markup-compatibility/2006" xmlns:sle15="http://schemas.microsoft.com/office/drawing/2012/slicer">
      <mc:Choice Requires="sle15">
        <xdr:graphicFrame macro="">
          <xdr:nvGraphicFramePr>
            <xdr:cNvPr id="3" name="Ano"/>
            <xdr:cNvGraphicFramePr/>
          </xdr:nvGraphicFramePr>
          <xdr:xfrm>
            <a:off x="0" y="0"/>
            <a:ext cx="0" cy="0"/>
          </xdr:xfrm>
          <a:graphic>
            <a:graphicData uri="http://schemas.microsoft.com/office/drawing/2010/slicer">
              <sle:slicer xmlns:sle="http://schemas.microsoft.com/office/drawing/2010/slicer" name="Ano"/>
            </a:graphicData>
          </a:graphic>
        </xdr:graphicFrame>
      </mc:Choice>
      <mc:Fallback xmlns="">
        <xdr:sp macro="" textlink="">
          <xdr:nvSpPr>
            <xdr:cNvPr id="0" name=""/>
            <xdr:cNvSpPr>
              <a:spLocks noTextEdit="1"/>
            </xdr:cNvSpPr>
          </xdr:nvSpPr>
          <xdr:spPr>
            <a:xfrm>
              <a:off x="131109" y="1363196"/>
              <a:ext cx="2152090" cy="3425078"/>
            </a:xfrm>
            <a:prstGeom prst="rect">
              <a:avLst/>
            </a:prstGeom>
            <a:solidFill>
              <a:prstClr val="white"/>
            </a:solidFill>
            <a:ln w="1">
              <a:solidFill>
                <a:prstClr val="green"/>
              </a:solidFill>
            </a:ln>
          </xdr:spPr>
          <xdr:txBody>
            <a:bodyPr vertOverflow="clip" horzOverflow="clip"/>
            <a:lstStyle/>
            <a:p>
              <a:r>
                <a:rPr lang="pt-BR" sz="1100"/>
                <a:t>Esta forma representa uma segmentação de dados de tabela. Segmentações de dados de tabela têm suporte no Excel 2013 ou em versões posteriores.
Se a forma tiver sido modificada em uma versão anterior do Excel, ou se a pasta de trabalho tiver sido salva no Excel 2007 ou em versões anteriores, a segmentação de dados não poderá ser usada.</a:t>
              </a:r>
            </a:p>
          </xdr:txBody>
        </xdr:sp>
      </mc:Fallback>
    </mc:AlternateContent>
    <xdr:clientData fLocksWithSheet="0"/>
  </xdr:twoCellAnchor>
  <xdr:twoCellAnchor editAs="oneCell">
    <xdr:from>
      <xdr:col>0</xdr:col>
      <xdr:colOff>100971</xdr:colOff>
      <xdr:row>0</xdr:row>
      <xdr:rowOff>90374</xdr:rowOff>
    </xdr:from>
    <xdr:to>
      <xdr:col>2</xdr:col>
      <xdr:colOff>126626</xdr:colOff>
      <xdr:row>3</xdr:row>
      <xdr:rowOff>137079</xdr:rowOff>
    </xdr:to>
    <xdr:pic>
      <xdr:nvPicPr>
        <xdr:cNvPr id="4" name="Imagem 3">
          <a:hlinkClick xmlns:r="http://schemas.openxmlformats.org/officeDocument/2006/relationships" r:id="rId2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971" y="90374"/>
          <a:ext cx="1235330" cy="61820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15</xdr:col>
      <xdr:colOff>75395</xdr:colOff>
      <xdr:row>0</xdr:row>
      <xdr:rowOff>46504</xdr:rowOff>
    </xdr:from>
    <xdr:to>
      <xdr:col>15</xdr:col>
      <xdr:colOff>529868</xdr:colOff>
      <xdr:row>3</xdr:row>
      <xdr:rowOff>147357</xdr:rowOff>
    </xdr:to>
    <xdr:pic>
      <xdr:nvPicPr>
        <xdr:cNvPr id="5" name="Imagem 4" descr="Resultado de imagem para ESALQ"/>
        <xdr:cNvPicPr>
          <a:picLocks noChangeAspect="1" noChangeArrowheads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210370" y="46504"/>
          <a:ext cx="454473" cy="672353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12</xdr:col>
      <xdr:colOff>1923594</xdr:colOff>
      <xdr:row>1</xdr:row>
      <xdr:rowOff>25299</xdr:rowOff>
    </xdr:from>
    <xdr:to>
      <xdr:col>14</xdr:col>
      <xdr:colOff>486230</xdr:colOff>
      <xdr:row>3</xdr:row>
      <xdr:rowOff>11206</xdr:rowOff>
    </xdr:to>
    <xdr:pic>
      <xdr:nvPicPr>
        <xdr:cNvPr id="6" name="Imagem 5">
          <a:hlinkClick xmlns:r="http://schemas.openxmlformats.org/officeDocument/2006/relationships" r:id="rId5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896644" y="215799"/>
          <a:ext cx="1096286" cy="366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slicerCaches/slicerCache1.xml><?xml version="1.0" encoding="utf-8"?>
<slicerCacheDefinition xmlns="http://schemas.microsoft.com/office/spreadsheetml/2009/9/main" xmlns:mc="http://schemas.openxmlformats.org/markup-compatibility/2006" xmlns:x="http://schemas.openxmlformats.org/spreadsheetml/2006/main" mc:Ignorable="x" name="SegmentaçãodeDados_Ano" sourceName="Ano">
  <extLst>
    <x:ext xmlns:x15="http://schemas.microsoft.com/office/spreadsheetml/2010/11/main" uri="{2F2917AC-EB37-4324-AD4E-5DD8C200BD13}">
      <x15:tableSlicerCache tableId="2" column="1"/>
    </x:ext>
  </extLst>
</slicerCacheDefinition>
</file>

<file path=xl/slicers/slicer1.xml><?xml version="1.0" encoding="utf-8"?>
<slicers xmlns="http://schemas.microsoft.com/office/spreadsheetml/2009/9/main" xmlns:mc="http://schemas.openxmlformats.org/markup-compatibility/2006" xmlns:x="http://schemas.openxmlformats.org/spreadsheetml/2006/main" mc:Ignorable="x">
  <slicer name="Ano" cache="SegmentaçãodeDados_Ano" caption="Ano" style="SlicerStyleDark6" rowHeight="241300"/>
</slicers>
</file>

<file path=xl/tables/table1.xml><?xml version="1.0" encoding="utf-8"?>
<table xmlns="http://schemas.openxmlformats.org/spreadsheetml/2006/main" id="2" name="Tabela2" displayName="Tabela2" ref="A4:S124" totalsRowShown="0" headerRowDxfId="19">
  <autoFilter ref="A4:S124"/>
  <tableColumns count="19">
    <tableColumn id="1" name="Ano" dataDxfId="18"/>
    <tableColumn id="2" name="Mês" dataDxfId="17"/>
    <tableColumn id="3" name="Mês/Ano" dataDxfId="16">
      <calculatedColumnFormula>CONCATENATE(B5,"-",A5)</calculatedColumnFormula>
    </tableColumn>
    <tableColumn id="4" name="Mês/Ano2" dataDxfId="15"/>
    <tableColumn id="5" name="Preço (US$/saca) - Paranaguá" dataDxfId="14"/>
    <tableColumn id="6" name="Preço (R$/saca) - Paranaguá" dataDxfId="13"/>
    <tableColumn id="7" name="Cotação (R$/Dolar)" dataDxfId="12"/>
    <tableColumn id="8" name="Taxa de Juros" dataDxfId="11" dataCellStyle="Porcentagem">
      <calculatedColumnFormula>INDEX('Taxa de Juros (Ano)'!C:C,MATCH(Base!A5,'Taxa de Juros (Ano)'!A:A,0),1)</calculatedColumnFormula>
    </tableColumn>
    <tableColumn id="9" name="Chave-Colheita" dataDxfId="10">
      <calculatedColumnFormula>CONCATENATE($B$1,"-",A5)</calculatedColumnFormula>
    </tableColumn>
    <tableColumn id="10" name="Preço (R$/saca)_Época da Colheita" dataDxfId="9">
      <calculatedColumnFormula>INDEX($F$4:$F$124,MATCH(I5,$C$4:$C$124,0),1)</calculatedColumnFormula>
    </tableColumn>
    <tableColumn id="11" name="Juros (R$/saca)" dataDxfId="8" dataCellStyle="Vírgula">
      <calculatedColumnFormula>J5*H5*M5</calculatedColumnFormula>
    </tableColumn>
    <tableColumn id="12" name="Transporte (R$/saca)"/>
    <tableColumn id="13" name="Tempo de Armazenagem (meses)">
      <calculatedColumnFormula>IF(B5&lt;=$B$1,0,B5-$B$1)</calculatedColumnFormula>
    </tableColumn>
    <tableColumn id="14" name="Chave-Armazenagem" dataDxfId="7">
      <calculatedColumnFormula>CONCATENATE(M5,"-",A5)</calculatedColumnFormula>
    </tableColumn>
    <tableColumn id="15" name="Custo de Elevação (R$/saca)"/>
    <tableColumn id="16" name="Prêmio (R$/saca)"/>
    <tableColumn id="17" name="Custo de Armazenagem (R$/saca)">
      <calculatedColumnFormula>INDEX(SIARMA!D:D,MATCH(Base!M5,SIARMA!A:A,0),1)</calculatedColumnFormula>
    </tableColumn>
    <tableColumn id="19" name="Receita Líquida (R$/saca)" dataDxfId="6">
      <calculatedColumnFormula>IF(B5&lt;$B$1,0,F5-Q5-L5-K5)</calculatedColumnFormula>
    </tableColumn>
    <tableColumn id="20" name="Ganho/Perda com Armazenagem (R$/saca)" dataDxfId="5">
      <calculatedColumnFormula>IF(R5=0,0,R5-(J5-X5))</calculatedColumnFormula>
    </tableColumn>
  </tableColumns>
  <tableStyleInfo name="TableStyleMedium2" showFirstColumn="0" showLastColumn="0" showRowStripes="1" showColumnStripes="0"/>
</table>
</file>

<file path=xl/tables/table2.xml><?xml version="1.0" encoding="utf-8"?>
<table xmlns="http://schemas.openxmlformats.org/spreadsheetml/2006/main" id="1" name="Tabela1" displayName="Tabela1" ref="U4:Z124" totalsRowShown="0" headerRowDxfId="4">
  <autoFilter ref="U4:Z124"/>
  <tableColumns count="6">
    <tableColumn id="1" name="Gráfico (+)" dataDxfId="3" dataCellStyle="Moeda">
      <calculatedColumnFormula>IF(S5&gt;0,S5,0)</calculatedColumnFormula>
    </tableColumn>
    <tableColumn id="2" name="Gráfico (-)" dataDxfId="2" dataCellStyle="Moeda">
      <calculatedColumnFormula>IF(S5&lt;0,S5,0)</calculatedColumnFormula>
    </tableColumn>
    <tableColumn id="3" name="Colunas1" dataDxfId="1" dataCellStyle="Porcentagem"/>
    <tableColumn id="4" name="Colunas2" dataDxfId="0"/>
    <tableColumn id="5" name="Colunas3" dataCellStyle="Vírgula"/>
    <tableColumn id="6" name="Colunas4" dataCellStyle="Vírgula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://esalqlog.esalq.usp.br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microsoft.com/office/2007/relationships/slicer" Target="../slicers/slicer1.xml"/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79998168889431442"/>
  </sheetPr>
  <dimension ref="A1:P43"/>
  <sheetViews>
    <sheetView showGridLines="0" showRowColHeaders="0" tabSelected="1" zoomScale="70" zoomScaleNormal="70" workbookViewId="0">
      <pane ySplit="4" topLeftCell="A5" activePane="bottomLeft" state="frozen"/>
      <selection pane="bottomLeft" activeCell="B37" sqref="B37:O37"/>
    </sheetView>
  </sheetViews>
  <sheetFormatPr defaultColWidth="0" defaultRowHeight="15" zeroHeight="1" x14ac:dyDescent="0.25"/>
  <cols>
    <col min="1" max="1" width="5.140625" style="27" customWidth="1"/>
    <col min="2" max="2" width="39.5703125" style="27" bestFit="1" customWidth="1"/>
    <col min="3" max="8" width="9.140625" style="27" customWidth="1"/>
    <col min="9" max="9" width="34.42578125" style="27" customWidth="1"/>
    <col min="10" max="10" width="9.140625" style="27" customWidth="1"/>
    <col min="11" max="11" width="26.140625" style="27" customWidth="1"/>
    <col min="12" max="12" width="20.42578125" style="27" customWidth="1"/>
    <col min="13" max="14" width="9.140625" style="27" customWidth="1"/>
    <col min="15" max="15" width="9.85546875" style="27" customWidth="1"/>
    <col min="16" max="16" width="5.140625" style="27" customWidth="1"/>
    <col min="17" max="16384" width="9.140625" style="27" hidden="1"/>
  </cols>
  <sheetData>
    <row r="1" spans="1:16" x14ac:dyDescent="0.25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15.75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6" customHeight="1" x14ac:dyDescent="0.25"/>
    <row r="6" spans="1:16" s="29" customFormat="1" ht="18.75" x14ac:dyDescent="0.3">
      <c r="B6" s="30"/>
      <c r="C6" s="30"/>
      <c r="D6" s="30"/>
      <c r="E6" s="30"/>
      <c r="F6" s="30"/>
      <c r="G6" s="30"/>
      <c r="H6" s="30"/>
      <c r="I6" s="30"/>
      <c r="J6" s="30"/>
      <c r="K6" s="30"/>
      <c r="L6" s="30"/>
      <c r="M6" s="30"/>
      <c r="N6" s="30"/>
      <c r="O6" s="30"/>
    </row>
    <row r="7" spans="1:16" s="29" customFormat="1" ht="18.75" x14ac:dyDescent="0.3"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  <c r="O7" s="30"/>
    </row>
    <row r="8" spans="1:16" s="29" customFormat="1" ht="18.75" x14ac:dyDescent="0.3">
      <c r="B8" s="30"/>
      <c r="C8" s="30"/>
      <c r="D8" s="30"/>
      <c r="E8" s="30"/>
      <c r="F8" s="30"/>
      <c r="G8" s="30"/>
      <c r="H8" s="30"/>
      <c r="I8" s="30"/>
      <c r="J8" s="30"/>
      <c r="K8" s="30"/>
      <c r="L8" s="30"/>
      <c r="M8" s="30"/>
      <c r="N8" s="30"/>
      <c r="O8" s="30"/>
    </row>
    <row r="9" spans="1:16" s="29" customFormat="1" ht="18.75" x14ac:dyDescent="0.3">
      <c r="B9" s="30"/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</row>
    <row r="10" spans="1:16" s="29" customFormat="1" ht="18.75" x14ac:dyDescent="0.3"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</row>
    <row r="11" spans="1:16" s="29" customFormat="1" ht="18.75" x14ac:dyDescent="0.3">
      <c r="B11" s="30"/>
      <c r="C11" s="30"/>
      <c r="D11" s="30"/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</row>
    <row r="12" spans="1:16" s="29" customFormat="1" ht="18.75" x14ac:dyDescent="0.3">
      <c r="B12" s="30"/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</row>
    <row r="13" spans="1:16" s="29" customFormat="1" ht="18.75" x14ac:dyDescent="0.3"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0"/>
      <c r="O13" s="30"/>
    </row>
    <row r="14" spans="1:16" s="29" customFormat="1" ht="18.75" x14ac:dyDescent="0.3"/>
    <row r="15" spans="1:16" s="29" customFormat="1" ht="18.75" x14ac:dyDescent="0.3"/>
    <row r="16" spans="1:16" s="29" customFormat="1" ht="18.75" x14ac:dyDescent="0.3"/>
    <row r="17" spans="2:15" s="29" customFormat="1" ht="18.75" x14ac:dyDescent="0.3"/>
    <row r="18" spans="2:15" s="29" customFormat="1" ht="18.75" x14ac:dyDescent="0.3"/>
    <row r="19" spans="2:15" s="29" customFormat="1" ht="18.75" x14ac:dyDescent="0.3"/>
    <row r="20" spans="2:15" s="29" customFormat="1" ht="18.75" x14ac:dyDescent="0.3"/>
    <row r="21" spans="2:15" s="29" customFormat="1" ht="18.75" x14ac:dyDescent="0.3"/>
    <row r="22" spans="2:15" s="29" customFormat="1" ht="18.75" x14ac:dyDescent="0.3"/>
    <row r="23" spans="2:15" s="29" customFormat="1" ht="18.75" x14ac:dyDescent="0.3"/>
    <row r="24" spans="2:15" s="29" customFormat="1" ht="18.75" x14ac:dyDescent="0.3"/>
    <row r="25" spans="2:15" s="29" customFormat="1" ht="18.75" x14ac:dyDescent="0.3"/>
    <row r="26" spans="2:15" s="29" customFormat="1" ht="18.75" x14ac:dyDescent="0.3"/>
    <row r="27" spans="2:15" s="29" customFormat="1" ht="18.75" x14ac:dyDescent="0.3"/>
    <row r="28" spans="2:15" s="29" customFormat="1" ht="18.75" x14ac:dyDescent="0.3"/>
    <row r="29" spans="2:15" s="29" customFormat="1" ht="18.75" x14ac:dyDescent="0.3"/>
    <row r="30" spans="2:15" s="29" customFormat="1" ht="18.75" x14ac:dyDescent="0.3"/>
    <row r="31" spans="2:15" s="29" customFormat="1" ht="21" x14ac:dyDescent="0.35">
      <c r="B31" s="34" t="s">
        <v>49</v>
      </c>
      <c r="C31" s="35" t="s">
        <v>46</v>
      </c>
      <c r="D31" s="35"/>
      <c r="E31" s="35"/>
      <c r="F31" s="35"/>
      <c r="G31" s="36"/>
      <c r="H31" s="37"/>
      <c r="I31" s="37"/>
      <c r="J31" s="37"/>
      <c r="K31" s="37"/>
      <c r="L31" s="37"/>
      <c r="M31" s="37"/>
      <c r="N31" s="37"/>
      <c r="O31" s="38"/>
    </row>
    <row r="32" spans="2:15" s="29" customFormat="1" ht="9.75" customHeight="1" x14ac:dyDescent="0.35">
      <c r="B32" s="39"/>
      <c r="C32" s="31"/>
      <c r="D32" s="31"/>
      <c r="E32" s="31"/>
      <c r="F32" s="31"/>
      <c r="G32" s="32"/>
      <c r="H32" s="33"/>
      <c r="I32" s="33"/>
      <c r="J32" s="33"/>
      <c r="K32" s="33"/>
      <c r="L32" s="33"/>
      <c r="M32" s="33"/>
      <c r="N32" s="33"/>
      <c r="O32" s="40"/>
    </row>
    <row r="33" spans="1:15" s="29" customFormat="1" ht="21" x14ac:dyDescent="0.35">
      <c r="B33" s="41" t="s">
        <v>47</v>
      </c>
      <c r="C33" s="31" t="s">
        <v>51</v>
      </c>
      <c r="D33" s="31"/>
      <c r="E33" s="31"/>
      <c r="F33" s="31"/>
      <c r="G33" s="32"/>
      <c r="H33" s="33"/>
      <c r="I33" s="33"/>
      <c r="J33" s="33"/>
      <c r="K33" s="33"/>
      <c r="L33" s="33"/>
      <c r="M33" s="33"/>
      <c r="N33" s="33"/>
      <c r="O33" s="40"/>
    </row>
    <row r="34" spans="1:15" s="29" customFormat="1" ht="21" x14ac:dyDescent="0.35">
      <c r="B34" s="42"/>
      <c r="C34" s="31" t="s">
        <v>48</v>
      </c>
      <c r="D34" s="31"/>
      <c r="E34" s="31"/>
      <c r="F34" s="31"/>
      <c r="G34" s="32"/>
      <c r="H34" s="33"/>
      <c r="I34" s="33"/>
      <c r="J34" s="33"/>
      <c r="K34" s="33"/>
      <c r="L34" s="33"/>
      <c r="M34" s="33"/>
      <c r="N34" s="33"/>
      <c r="O34" s="40"/>
    </row>
    <row r="35" spans="1:15" s="29" customFormat="1" ht="21" x14ac:dyDescent="0.35">
      <c r="B35" s="43"/>
      <c r="C35" s="44" t="s">
        <v>52</v>
      </c>
      <c r="D35" s="44"/>
      <c r="E35" s="44"/>
      <c r="F35" s="44"/>
      <c r="G35" s="45"/>
      <c r="H35" s="46"/>
      <c r="I35" s="46"/>
      <c r="J35" s="46"/>
      <c r="K35" s="46"/>
      <c r="L35" s="46"/>
      <c r="M35" s="46"/>
      <c r="N35" s="46"/>
      <c r="O35" s="47"/>
    </row>
    <row r="36" spans="1:15" s="28" customFormat="1" ht="9" customHeight="1" x14ac:dyDescent="0.3">
      <c r="A36" s="29"/>
      <c r="B36" s="29"/>
      <c r="C36" s="29"/>
      <c r="D36" s="29"/>
      <c r="E36" s="29"/>
      <c r="F36" s="29"/>
      <c r="G36" s="29"/>
      <c r="H36" s="29"/>
    </row>
    <row r="37" spans="1:15" s="28" customFormat="1" ht="29.25" customHeight="1" x14ac:dyDescent="0.3">
      <c r="A37" s="29"/>
      <c r="B37" s="57" t="s">
        <v>50</v>
      </c>
      <c r="C37" s="57"/>
      <c r="D37" s="57"/>
      <c r="E37" s="57"/>
      <c r="F37" s="57"/>
      <c r="G37" s="57"/>
      <c r="H37" s="57"/>
      <c r="I37" s="57"/>
      <c r="J37" s="57"/>
      <c r="K37" s="57"/>
      <c r="L37" s="57"/>
      <c r="M37" s="57"/>
      <c r="N37" s="57"/>
      <c r="O37" s="57"/>
    </row>
    <row r="38" spans="1:15" x14ac:dyDescent="0.25"/>
    <row r="39" spans="1:15" hidden="1" x14ac:dyDescent="0.25"/>
    <row r="40" spans="1:15" hidden="1" x14ac:dyDescent="0.25"/>
    <row r="41" spans="1:15" hidden="1" x14ac:dyDescent="0.25"/>
    <row r="42" spans="1:15" hidden="1" x14ac:dyDescent="0.25"/>
    <row r="43" spans="1:15" hidden="1" x14ac:dyDescent="0.25"/>
  </sheetData>
  <sheetProtection algorithmName="SHA-512" hashValue="dTu5WC6VQ1jkiaPn84jJDWCaf3jX4CawFdSbcCt9DImlLBuhyM4Wxi18PPNBD91HxQ1KGxnui8aEO7jbZVoIFA==" saltValue="+0s4+57b2nR1bbIBKyjk2Q==" spinCount="100000" sheet="1" objects="1" scenarios="1" selectLockedCells="1" selectUnlockedCells="1"/>
  <mergeCells count="2">
    <mergeCell ref="A1:P4"/>
    <mergeCell ref="B37:O37"/>
  </mergeCells>
  <hyperlinks>
    <hyperlink ref="B37:O37" r:id="rId1" display="Para mais informações, acesse: esalqlog.esalq.usp.br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P51"/>
  <sheetViews>
    <sheetView showGridLines="0" showRowColHeaders="0" zoomScale="85" zoomScaleNormal="85" workbookViewId="0">
      <pane ySplit="4" topLeftCell="A5" activePane="bottomLeft" state="frozen"/>
      <selection pane="bottomLeft" activeCell="C8" sqref="C8"/>
    </sheetView>
  </sheetViews>
  <sheetFormatPr defaultColWidth="0" defaultRowHeight="15" zeroHeight="1" x14ac:dyDescent="0.25"/>
  <cols>
    <col min="1" max="1" width="1.7109375" customWidth="1"/>
    <col min="2" max="2" width="16.42578125" customWidth="1"/>
    <col min="3" max="3" width="11.140625" customWidth="1"/>
    <col min="4" max="10" width="17.42578125" customWidth="1"/>
    <col min="11" max="16" width="9.140625" customWidth="1"/>
    <col min="17" max="16384" width="9.140625" hidden="1"/>
  </cols>
  <sheetData>
    <row r="1" spans="1:16" x14ac:dyDescent="0.25">
      <c r="A1" s="48" t="s">
        <v>44</v>
      </c>
      <c r="B1" s="49"/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50"/>
    </row>
    <row r="2" spans="1:16" x14ac:dyDescent="0.25">
      <c r="A2" s="51"/>
      <c r="B2" s="52"/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  <c r="N2" s="52"/>
      <c r="O2" s="52"/>
      <c r="P2" s="53"/>
    </row>
    <row r="3" spans="1:16" x14ac:dyDescent="0.25">
      <c r="A3" s="51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3"/>
    </row>
    <row r="4" spans="1:16" ht="15.75" thickBot="1" x14ac:dyDescent="0.3">
      <c r="A4" s="54"/>
      <c r="B4" s="55"/>
      <c r="C4" s="55"/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6"/>
    </row>
    <row r="5" spans="1:16" ht="4.5" customHeight="1" x14ac:dyDescent="0.25"/>
    <row r="6" spans="1:16" x14ac:dyDescent="0.25">
      <c r="A6" s="58" t="s">
        <v>40</v>
      </c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  <c r="M6" s="58"/>
      <c r="N6" s="58"/>
      <c r="O6" s="58"/>
      <c r="P6" s="58"/>
    </row>
    <row r="7" spans="1:16" ht="4.5" customHeight="1" thickBot="1" x14ac:dyDescent="0.3"/>
    <row r="8" spans="1:16" ht="15.75" thickBot="1" x14ac:dyDescent="0.3">
      <c r="A8" s="18">
        <f>INDEX(SIARMA!$I$2:$I$13,MATCH(SIMULADOR!C8,SIARMA!H2:H13,0),1)</f>
        <v>2</v>
      </c>
      <c r="B8" s="19" t="s">
        <v>39</v>
      </c>
      <c r="C8" s="20" t="s">
        <v>26</v>
      </c>
    </row>
    <row r="9" spans="1:16" ht="7.5" customHeight="1" x14ac:dyDescent="0.25"/>
    <row r="10" spans="1:16" x14ac:dyDescent="0.25"/>
    <row r="11" spans="1:16" x14ac:dyDescent="0.25"/>
    <row r="12" spans="1:16" x14ac:dyDescent="0.25"/>
    <row r="13" spans="1:16" x14ac:dyDescent="0.25"/>
    <row r="14" spans="1:16" x14ac:dyDescent="0.25"/>
    <row r="15" spans="1:16" x14ac:dyDescent="0.25"/>
    <row r="16" spans="1:16" x14ac:dyDescent="0.25"/>
    <row r="17" x14ac:dyDescent="0.25"/>
    <row r="18" x14ac:dyDescent="0.25"/>
    <row r="19" x14ac:dyDescent="0.25"/>
    <row r="20" x14ac:dyDescent="0.25"/>
    <row r="21" x14ac:dyDescent="0.25"/>
    <row r="22" x14ac:dyDescent="0.25"/>
    <row r="23" x14ac:dyDescent="0.25"/>
    <row r="24" x14ac:dyDescent="0.25"/>
    <row r="25" x14ac:dyDescent="0.25"/>
    <row r="26" x14ac:dyDescent="0.25"/>
    <row r="27" x14ac:dyDescent="0.25"/>
    <row r="28" x14ac:dyDescent="0.25"/>
    <row r="29" hidden="1" x14ac:dyDescent="0.25"/>
    <row r="30" hidden="1" x14ac:dyDescent="0.25"/>
    <row r="31" hidden="1" x14ac:dyDescent="0.25"/>
    <row r="32" hidden="1" x14ac:dyDescent="0.25"/>
    <row r="33" spans="3:3" hidden="1" x14ac:dyDescent="0.25">
      <c r="C33" s="26" t="s">
        <v>45</v>
      </c>
    </row>
    <row r="34" spans="3:3" hidden="1" x14ac:dyDescent="0.25"/>
    <row r="35" spans="3:3" hidden="1" x14ac:dyDescent="0.25"/>
    <row r="36" spans="3:3" hidden="1" x14ac:dyDescent="0.25"/>
    <row r="37" spans="3:3" hidden="1" x14ac:dyDescent="0.25"/>
    <row r="38" spans="3:3" hidden="1" x14ac:dyDescent="0.25"/>
    <row r="39" spans="3:3" hidden="1" x14ac:dyDescent="0.25"/>
    <row r="40" spans="3:3" hidden="1" x14ac:dyDescent="0.25"/>
    <row r="41" spans="3:3" hidden="1" x14ac:dyDescent="0.25"/>
    <row r="42" spans="3:3" hidden="1" x14ac:dyDescent="0.25"/>
    <row r="43" spans="3:3" hidden="1" x14ac:dyDescent="0.25"/>
    <row r="44" spans="3:3" hidden="1" x14ac:dyDescent="0.25"/>
    <row r="45" spans="3:3" hidden="1" x14ac:dyDescent="0.25"/>
    <row r="46" spans="3:3" hidden="1" x14ac:dyDescent="0.25"/>
    <row r="47" spans="3:3" hidden="1" x14ac:dyDescent="0.25"/>
    <row r="48" spans="3:3" hidden="1" x14ac:dyDescent="0.25"/>
    <row r="49" hidden="1" x14ac:dyDescent="0.25"/>
    <row r="50" hidden="1" x14ac:dyDescent="0.25"/>
    <row r="51" hidden="1" x14ac:dyDescent="0.25"/>
  </sheetData>
  <sheetProtection algorithmName="SHA-512" hashValue="ZtBsz47dPq0eDXc2AKGd4F/hZkERPRJ5Hgt9vRMSG6GhIWfwUYi2oXmw7IsVCz05ZoAWZ6PEB3VKEfGjldzdOQ==" saltValue="yJPkf7EqxbQSPLzV9Du/mA==" spinCount="100000" sheet="1" objects="1" scenarios="1" selectLockedCells="1"/>
  <mergeCells count="2">
    <mergeCell ref="A1:P4"/>
    <mergeCell ref="A6:P6"/>
  </mergeCells>
  <dataValidations count="1">
    <dataValidation type="list" allowBlank="1" showInputMessage="1" showErrorMessage="1" sqref="C8">
      <formula1>"Janeiro, Fevereiro, Março, Abril"</formula1>
    </dataValidation>
  </dataValidations>
  <pageMargins left="0.511811024" right="0.511811024" top="0.78740157499999996" bottom="0.78740157499999996" header="0.31496062000000002" footer="0.31496062000000002"/>
  <drawing r:id="rId1"/>
  <extLst>
    <ext xmlns:x15="http://schemas.microsoft.com/office/spreadsheetml/2010/11/main" uri="{3A4CF648-6AED-40f4-86FF-DC5316D8AED3}">
      <x14:slicerList xmlns:x14="http://schemas.microsoft.com/office/spreadsheetml/2009/9/main">
        <x14:slicer r:id="rId2"/>
      </x14:slicerList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Z127"/>
  <sheetViews>
    <sheetView workbookViewId="0">
      <pane ySplit="4" topLeftCell="A5" activePane="bottomLeft" state="frozen"/>
      <selection activeCell="B2" sqref="B2"/>
      <selection pane="bottomLeft" activeCell="S68" sqref="A68:S71"/>
    </sheetView>
  </sheetViews>
  <sheetFormatPr defaultRowHeight="15" x14ac:dyDescent="0.25"/>
  <cols>
    <col min="1" max="1" width="8.42578125" bestFit="1" customWidth="1"/>
    <col min="2" max="2" width="7" bestFit="1" customWidth="1"/>
    <col min="3" max="3" width="11.42578125" customWidth="1"/>
    <col min="4" max="4" width="12.42578125" customWidth="1"/>
    <col min="5" max="5" width="28.7109375" customWidth="1"/>
    <col min="6" max="6" width="27.42578125" customWidth="1"/>
    <col min="7" max="7" width="19.7109375" customWidth="1"/>
    <col min="8" max="8" width="14.85546875" customWidth="1"/>
    <col min="9" max="9" width="17" customWidth="1"/>
    <col min="10" max="10" width="30.5703125" customWidth="1"/>
    <col min="11" max="11" width="16.28515625" customWidth="1"/>
    <col min="12" max="12" width="12.7109375" customWidth="1"/>
    <col min="13" max="13" width="33.5703125" bestFit="1" customWidth="1"/>
    <col min="14" max="14" width="23.140625" bestFit="1" customWidth="1"/>
    <col min="15" max="15" width="28.28515625" customWidth="1"/>
    <col min="16" max="16" width="18.7109375" customWidth="1"/>
    <col min="17" max="17" width="32.5703125" customWidth="1"/>
    <col min="18" max="18" width="25.140625" customWidth="1"/>
    <col min="19" max="19" width="42" bestFit="1" customWidth="1"/>
    <col min="20" max="20" width="1.5703125" customWidth="1"/>
    <col min="21" max="21" width="13.7109375" customWidth="1"/>
    <col min="22" max="22" width="13.42578125" customWidth="1"/>
    <col min="23" max="23" width="23.42578125" bestFit="1" customWidth="1"/>
    <col min="24" max="24" width="30.42578125" bestFit="1" customWidth="1"/>
    <col min="25" max="25" width="38.7109375" bestFit="1" customWidth="1"/>
  </cols>
  <sheetData>
    <row r="1" spans="1:26" x14ac:dyDescent="0.25">
      <c r="A1" s="10" t="s">
        <v>13</v>
      </c>
      <c r="B1" s="11">
        <f>SIMULADOR!A8</f>
        <v>2</v>
      </c>
    </row>
    <row r="4" spans="1:26" x14ac:dyDescent="0.25">
      <c r="A4" s="22" t="s">
        <v>0</v>
      </c>
      <c r="B4" s="22" t="s">
        <v>1</v>
      </c>
      <c r="C4" s="22" t="s">
        <v>14</v>
      </c>
      <c r="D4" s="22" t="s">
        <v>25</v>
      </c>
      <c r="E4" s="22" t="s">
        <v>2</v>
      </c>
      <c r="F4" s="22" t="s">
        <v>3</v>
      </c>
      <c r="G4" s="22" t="s">
        <v>4</v>
      </c>
      <c r="H4" s="22" t="s">
        <v>8</v>
      </c>
      <c r="I4" s="23" t="s">
        <v>15</v>
      </c>
      <c r="J4" s="22" t="s">
        <v>41</v>
      </c>
      <c r="K4" s="22" t="s">
        <v>16</v>
      </c>
      <c r="L4" s="22" t="s">
        <v>42</v>
      </c>
      <c r="M4" s="22" t="s">
        <v>43</v>
      </c>
      <c r="N4" s="23" t="s">
        <v>20</v>
      </c>
      <c r="O4" s="23" t="s">
        <v>18</v>
      </c>
      <c r="P4" s="23" t="s">
        <v>19</v>
      </c>
      <c r="Q4" s="22" t="s">
        <v>11</v>
      </c>
      <c r="R4" s="22" t="s">
        <v>12</v>
      </c>
      <c r="S4" s="22" t="s">
        <v>17</v>
      </c>
      <c r="U4" s="25" t="s">
        <v>23</v>
      </c>
      <c r="V4" s="25" t="s">
        <v>24</v>
      </c>
      <c r="W4" s="24" t="s">
        <v>53</v>
      </c>
      <c r="X4" s="24" t="s">
        <v>54</v>
      </c>
      <c r="Y4" s="24" t="s">
        <v>55</v>
      </c>
      <c r="Z4" s="24" t="s">
        <v>56</v>
      </c>
    </row>
    <row r="5" spans="1:26" x14ac:dyDescent="0.25">
      <c r="A5" s="7">
        <v>2007</v>
      </c>
      <c r="B5" s="2">
        <v>1</v>
      </c>
      <c r="C5" s="2" t="str">
        <f>CONCATENATE(B5,"-",A5)</f>
        <v>1-2007</v>
      </c>
      <c r="D5" s="13">
        <v>39083</v>
      </c>
      <c r="E5" s="2"/>
      <c r="F5" s="2">
        <v>24.080831811576964</v>
      </c>
      <c r="G5" s="2"/>
      <c r="H5" s="6">
        <f>INDEX('Taxa de Juros (Ano)'!C:C,MATCH(Base!A5,'Taxa de Juros (Ano)'!A:A,0),1)</f>
        <v>9.3750000000000014E-3</v>
      </c>
      <c r="I5" s="9" t="str">
        <f t="shared" ref="I5:I36" si="0">CONCATENATE($B$1,"-",A5)</f>
        <v>2-2007</v>
      </c>
      <c r="J5" s="2">
        <f t="shared" ref="J5:J36" si="1">INDEX($F$4:$F$124,MATCH(I5,$C$4:$C$124,0),1)</f>
        <v>25.441916073321732</v>
      </c>
      <c r="K5" s="1">
        <f>J5*H5*M5</f>
        <v>0</v>
      </c>
      <c r="M5">
        <f>IF(B5&lt;=$B$1,0,B5-$B$1)</f>
        <v>0</v>
      </c>
      <c r="N5" s="12" t="str">
        <f t="shared" ref="N5:N36" si="2">CONCATENATE(M5,"-",A5)</f>
        <v>0-2007</v>
      </c>
      <c r="Q5">
        <f>INDEX(SIARMA!D:D,MATCH(Base!M5,SIARMA!A:A,0),1)</f>
        <v>0</v>
      </c>
      <c r="R5" s="2">
        <f t="shared" ref="R5:R36" si="3">IF(B5&lt;$B$1,0,F5-Q5-L5-K5)</f>
        <v>0</v>
      </c>
      <c r="S5" s="2">
        <f t="shared" ref="S5:S36" si="4">IF(R5=0,0,R5-(J5-X5))</f>
        <v>0</v>
      </c>
      <c r="U5" s="17">
        <f t="shared" ref="U5:U36" si="5">IF(S5&gt;0,S5,0)</f>
        <v>0</v>
      </c>
      <c r="V5" s="17">
        <f t="shared" ref="V5:V36" si="6">IF(S5&lt;0,S5,0)</f>
        <v>0</v>
      </c>
      <c r="W5" s="21"/>
      <c r="Y5" s="1"/>
      <c r="Z5" s="1"/>
    </row>
    <row r="6" spans="1:26" x14ac:dyDescent="0.25">
      <c r="A6" s="7">
        <v>2007</v>
      </c>
      <c r="B6" s="2">
        <v>2</v>
      </c>
      <c r="C6" s="2" t="str">
        <f t="shared" ref="C6:C69" si="7">CONCATENATE(B6,"-",A6)</f>
        <v>2-2007</v>
      </c>
      <c r="D6" s="13">
        <v>39114</v>
      </c>
      <c r="E6" s="2"/>
      <c r="F6" s="2">
        <v>25.441916073321732</v>
      </c>
      <c r="G6" s="2"/>
      <c r="H6" s="6">
        <f>INDEX('Taxa de Juros (Ano)'!C:C,MATCH(Base!A6,'Taxa de Juros (Ano)'!A:A,0),1)</f>
        <v>9.3750000000000014E-3</v>
      </c>
      <c r="I6" s="9" t="str">
        <f t="shared" si="0"/>
        <v>2-2007</v>
      </c>
      <c r="J6" s="2">
        <f t="shared" si="1"/>
        <v>25.441916073321732</v>
      </c>
      <c r="K6" s="1">
        <f t="shared" ref="K6:K36" si="8">J6*H6*M6</f>
        <v>0</v>
      </c>
      <c r="M6">
        <f t="shared" ref="M6:M69" si="9">IF(B6&lt;=$B$1,0,B6-$B$1)</f>
        <v>0</v>
      </c>
      <c r="N6" s="12" t="str">
        <f t="shared" si="2"/>
        <v>0-2007</v>
      </c>
      <c r="Q6">
        <f>INDEX(SIARMA!D:D,MATCH(Base!M6,SIARMA!A:A,0),1)</f>
        <v>0</v>
      </c>
      <c r="R6" s="2">
        <f t="shared" si="3"/>
        <v>25.441916073321732</v>
      </c>
      <c r="S6" s="2">
        <f t="shared" si="4"/>
        <v>0</v>
      </c>
      <c r="U6" s="17">
        <f t="shared" si="5"/>
        <v>0</v>
      </c>
      <c r="V6" s="17">
        <f t="shared" si="6"/>
        <v>0</v>
      </c>
      <c r="W6" s="21"/>
      <c r="Y6" s="1"/>
      <c r="Z6" s="1"/>
    </row>
    <row r="7" spans="1:26" x14ac:dyDescent="0.25">
      <c r="A7" s="7">
        <v>2007</v>
      </c>
      <c r="B7" s="2">
        <v>3</v>
      </c>
      <c r="C7" s="2" t="str">
        <f t="shared" si="7"/>
        <v>3-2007</v>
      </c>
      <c r="D7" s="13">
        <v>39142</v>
      </c>
      <c r="E7" s="2"/>
      <c r="F7" s="2">
        <v>24.376192091120608</v>
      </c>
      <c r="G7" s="2"/>
      <c r="H7" s="6">
        <f>INDEX('Taxa de Juros (Ano)'!C:C,MATCH(Base!A7,'Taxa de Juros (Ano)'!A:A,0),1)</f>
        <v>9.3750000000000014E-3</v>
      </c>
      <c r="I7" s="9" t="str">
        <f t="shared" si="0"/>
        <v>2-2007</v>
      </c>
      <c r="J7" s="2">
        <f t="shared" si="1"/>
        <v>25.441916073321732</v>
      </c>
      <c r="K7" s="1">
        <f t="shared" si="8"/>
        <v>0.23851796318739127</v>
      </c>
      <c r="M7">
        <f t="shared" si="9"/>
        <v>1</v>
      </c>
      <c r="N7" s="12" t="str">
        <f t="shared" si="2"/>
        <v>1-2007</v>
      </c>
      <c r="Q7">
        <f>INDEX(SIARMA!D:D,MATCH(Base!M7,SIARMA!A:A,0),1)</f>
        <v>0.92800000000000016</v>
      </c>
      <c r="R7" s="2">
        <f t="shared" si="3"/>
        <v>23.209674127933216</v>
      </c>
      <c r="S7" s="2">
        <f t="shared" si="4"/>
        <v>-2.2322419453885161</v>
      </c>
      <c r="U7" s="17">
        <f t="shared" si="5"/>
        <v>0</v>
      </c>
      <c r="V7" s="17">
        <f t="shared" si="6"/>
        <v>-2.2322419453885161</v>
      </c>
      <c r="W7" s="21"/>
      <c r="Y7" s="1"/>
      <c r="Z7" s="1"/>
    </row>
    <row r="8" spans="1:26" x14ac:dyDescent="0.25">
      <c r="A8" s="7">
        <v>2007</v>
      </c>
      <c r="B8" s="2">
        <v>4</v>
      </c>
      <c r="C8" s="2" t="str">
        <f t="shared" si="7"/>
        <v>4-2007</v>
      </c>
      <c r="D8" s="13">
        <v>39173</v>
      </c>
      <c r="E8" s="2"/>
      <c r="F8" s="2">
        <v>22.515145307356569</v>
      </c>
      <c r="G8" s="2"/>
      <c r="H8" s="6">
        <f>INDEX('Taxa de Juros (Ano)'!C:C,MATCH(Base!A8,'Taxa de Juros (Ano)'!A:A,0),1)</f>
        <v>9.3750000000000014E-3</v>
      </c>
      <c r="I8" s="9" t="str">
        <f t="shared" si="0"/>
        <v>2-2007</v>
      </c>
      <c r="J8" s="2">
        <f t="shared" si="1"/>
        <v>25.441916073321732</v>
      </c>
      <c r="K8" s="1">
        <f t="shared" si="8"/>
        <v>0.47703592637478254</v>
      </c>
      <c r="M8">
        <f t="shared" si="9"/>
        <v>2</v>
      </c>
      <c r="N8" s="12" t="str">
        <f t="shared" si="2"/>
        <v>2-2007</v>
      </c>
      <c r="Q8">
        <f>INDEX(SIARMA!D:D,MATCH(Base!M8,SIARMA!A:A,0),1)</f>
        <v>1.0149999999999999</v>
      </c>
      <c r="R8" s="2">
        <f t="shared" si="3"/>
        <v>21.023109380981786</v>
      </c>
      <c r="S8" s="2">
        <f t="shared" si="4"/>
        <v>-4.4188066923399454</v>
      </c>
      <c r="U8" s="17">
        <f t="shared" si="5"/>
        <v>0</v>
      </c>
      <c r="V8" s="17">
        <f t="shared" si="6"/>
        <v>-4.4188066923399454</v>
      </c>
      <c r="W8" s="21"/>
      <c r="Y8" s="1"/>
      <c r="Z8" s="1"/>
    </row>
    <row r="9" spans="1:26" x14ac:dyDescent="0.25">
      <c r="A9" s="7">
        <v>2007</v>
      </c>
      <c r="B9" s="2">
        <v>5</v>
      </c>
      <c r="C9" s="2" t="str">
        <f t="shared" si="7"/>
        <v>5-2007</v>
      </c>
      <c r="D9" s="13">
        <v>39203</v>
      </c>
      <c r="E9" s="2"/>
      <c r="F9" s="2">
        <v>23.525071058861286</v>
      </c>
      <c r="G9" s="2"/>
      <c r="H9" s="6">
        <f>INDEX('Taxa de Juros (Ano)'!C:C,MATCH(Base!A9,'Taxa de Juros (Ano)'!A:A,0),1)</f>
        <v>9.3750000000000014E-3</v>
      </c>
      <c r="I9" s="9" t="str">
        <f t="shared" si="0"/>
        <v>2-2007</v>
      </c>
      <c r="J9" s="2">
        <f t="shared" si="1"/>
        <v>25.441916073321732</v>
      </c>
      <c r="K9" s="1">
        <f t="shared" si="8"/>
        <v>0.71555388956217381</v>
      </c>
      <c r="M9">
        <f t="shared" si="9"/>
        <v>3</v>
      </c>
      <c r="N9" s="12" t="str">
        <f t="shared" si="2"/>
        <v>3-2007</v>
      </c>
      <c r="Q9">
        <f>INDEX(SIARMA!D:D,MATCH(Base!M9,SIARMA!A:A,0),1)</f>
        <v>1.1523333333333334</v>
      </c>
      <c r="R9" s="2">
        <f t="shared" si="3"/>
        <v>21.657183835965778</v>
      </c>
      <c r="S9" s="2">
        <f t="shared" si="4"/>
        <v>-3.7847322373559535</v>
      </c>
      <c r="U9" s="17">
        <f t="shared" si="5"/>
        <v>0</v>
      </c>
      <c r="V9" s="17">
        <f t="shared" si="6"/>
        <v>-3.7847322373559535</v>
      </c>
      <c r="W9" s="21"/>
      <c r="Y9" s="1"/>
      <c r="Z9" s="1"/>
    </row>
    <row r="10" spans="1:26" x14ac:dyDescent="0.25">
      <c r="A10" s="7">
        <v>2007</v>
      </c>
      <c r="B10" s="2">
        <v>6</v>
      </c>
      <c r="C10" s="2" t="str">
        <f t="shared" si="7"/>
        <v>6-2007</v>
      </c>
      <c r="D10" s="13">
        <v>39234</v>
      </c>
      <c r="E10" s="2"/>
      <c r="F10" s="2">
        <v>24.330803479668987</v>
      </c>
      <c r="G10" s="2"/>
      <c r="H10" s="6">
        <f>INDEX('Taxa de Juros (Ano)'!C:C,MATCH(Base!A10,'Taxa de Juros (Ano)'!A:A,0),1)</f>
        <v>9.3750000000000014E-3</v>
      </c>
      <c r="I10" s="9" t="str">
        <f t="shared" si="0"/>
        <v>2-2007</v>
      </c>
      <c r="J10" s="2">
        <f t="shared" si="1"/>
        <v>25.441916073321732</v>
      </c>
      <c r="K10" s="1">
        <f t="shared" si="8"/>
        <v>0.95407185274956507</v>
      </c>
      <c r="M10">
        <f t="shared" si="9"/>
        <v>4</v>
      </c>
      <c r="N10" s="12" t="str">
        <f t="shared" si="2"/>
        <v>4-2007</v>
      </c>
      <c r="Q10">
        <f>INDEX(SIARMA!D:D,MATCH(Base!M10,SIARMA!A:A,0),1)</f>
        <v>1.289666666666667</v>
      </c>
      <c r="R10" s="2">
        <f t="shared" si="3"/>
        <v>22.087064960252757</v>
      </c>
      <c r="S10" s="2">
        <f t="shared" si="4"/>
        <v>-3.3548511130689747</v>
      </c>
      <c r="U10" s="17">
        <f t="shared" si="5"/>
        <v>0</v>
      </c>
      <c r="V10" s="17">
        <f t="shared" si="6"/>
        <v>-3.3548511130689747</v>
      </c>
      <c r="W10" s="21"/>
      <c r="Y10" s="1"/>
      <c r="Z10" s="1"/>
    </row>
    <row r="11" spans="1:26" x14ac:dyDescent="0.25">
      <c r="A11" s="7">
        <v>2007</v>
      </c>
      <c r="B11" s="2">
        <v>7</v>
      </c>
      <c r="C11" s="2" t="str">
        <f t="shared" si="7"/>
        <v>7-2007</v>
      </c>
      <c r="D11" s="13">
        <v>39264</v>
      </c>
      <c r="E11" s="2"/>
      <c r="F11" s="2">
        <v>24.681992391829283</v>
      </c>
      <c r="G11" s="2"/>
      <c r="H11" s="6">
        <f>INDEX('Taxa de Juros (Ano)'!C:C,MATCH(Base!A11,'Taxa de Juros (Ano)'!A:A,0),1)</f>
        <v>9.3750000000000014E-3</v>
      </c>
      <c r="I11" s="9" t="str">
        <f t="shared" si="0"/>
        <v>2-2007</v>
      </c>
      <c r="J11" s="2">
        <f t="shared" si="1"/>
        <v>25.441916073321732</v>
      </c>
      <c r="K11" s="1">
        <f t="shared" si="8"/>
        <v>1.1925898159369563</v>
      </c>
      <c r="M11">
        <f t="shared" si="9"/>
        <v>5</v>
      </c>
      <c r="N11" s="12" t="str">
        <f t="shared" si="2"/>
        <v>5-2007</v>
      </c>
      <c r="Q11">
        <f>INDEX(SIARMA!D:D,MATCH(Base!M11,SIARMA!A:A,0),1)</f>
        <v>1.4270000000000005</v>
      </c>
      <c r="R11" s="2">
        <f t="shared" si="3"/>
        <v>22.062402575892328</v>
      </c>
      <c r="S11" s="2">
        <f t="shared" si="4"/>
        <v>-3.3795134974294037</v>
      </c>
      <c r="U11" s="17">
        <f t="shared" si="5"/>
        <v>0</v>
      </c>
      <c r="V11" s="17">
        <f t="shared" si="6"/>
        <v>-3.3795134974294037</v>
      </c>
      <c r="W11" s="21"/>
      <c r="Y11" s="1"/>
      <c r="Z11" s="1"/>
    </row>
    <row r="12" spans="1:26" x14ac:dyDescent="0.25">
      <c r="A12" s="7">
        <v>2007</v>
      </c>
      <c r="B12" s="2">
        <v>8</v>
      </c>
      <c r="C12" s="2" t="str">
        <f t="shared" si="7"/>
        <v>8-2007</v>
      </c>
      <c r="D12" s="13">
        <v>39295</v>
      </c>
      <c r="E12" s="2"/>
      <c r="F12" s="2">
        <v>27.472141855101068</v>
      </c>
      <c r="G12" s="2"/>
      <c r="H12" s="6">
        <f>INDEX('Taxa de Juros (Ano)'!C:C,MATCH(Base!A12,'Taxa de Juros (Ano)'!A:A,0),1)</f>
        <v>9.3750000000000014E-3</v>
      </c>
      <c r="I12" s="9" t="str">
        <f t="shared" si="0"/>
        <v>2-2007</v>
      </c>
      <c r="J12" s="2">
        <f t="shared" si="1"/>
        <v>25.441916073321732</v>
      </c>
      <c r="K12" s="1">
        <f t="shared" si="8"/>
        <v>1.4311077791243476</v>
      </c>
      <c r="M12">
        <f t="shared" si="9"/>
        <v>6</v>
      </c>
      <c r="N12" s="12" t="str">
        <f t="shared" si="2"/>
        <v>6-2007</v>
      </c>
      <c r="Q12">
        <f>INDEX(SIARMA!D:D,MATCH(Base!M12,SIARMA!A:A,0),1)</f>
        <v>1.5643333333333338</v>
      </c>
      <c r="R12" s="2">
        <f t="shared" si="3"/>
        <v>24.476700742643388</v>
      </c>
      <c r="S12" s="2">
        <f t="shared" si="4"/>
        <v>-0.96521533067834397</v>
      </c>
      <c r="U12" s="17">
        <f t="shared" si="5"/>
        <v>0</v>
      </c>
      <c r="V12" s="17">
        <f t="shared" si="6"/>
        <v>-0.96521533067834397</v>
      </c>
      <c r="W12" s="21"/>
      <c r="Y12" s="1"/>
      <c r="Z12" s="1"/>
    </row>
    <row r="13" spans="1:26" x14ac:dyDescent="0.25">
      <c r="A13" s="7">
        <v>2007</v>
      </c>
      <c r="B13" s="2">
        <v>9</v>
      </c>
      <c r="C13" s="2" t="str">
        <f t="shared" si="7"/>
        <v>9-2007</v>
      </c>
      <c r="D13" s="13">
        <v>39326</v>
      </c>
      <c r="E13" s="2"/>
      <c r="F13" s="2">
        <v>31.5048398279189</v>
      </c>
      <c r="G13" s="2"/>
      <c r="H13" s="6">
        <f>INDEX('Taxa de Juros (Ano)'!C:C,MATCH(Base!A13,'Taxa de Juros (Ano)'!A:A,0),1)</f>
        <v>9.3750000000000014E-3</v>
      </c>
      <c r="I13" s="9" t="str">
        <f t="shared" si="0"/>
        <v>2-2007</v>
      </c>
      <c r="J13" s="2">
        <f t="shared" si="1"/>
        <v>25.441916073321732</v>
      </c>
      <c r="K13" s="1">
        <f t="shared" si="8"/>
        <v>1.6696257423117389</v>
      </c>
      <c r="M13">
        <f t="shared" si="9"/>
        <v>7</v>
      </c>
      <c r="N13" s="12" t="str">
        <f t="shared" si="2"/>
        <v>7-2007</v>
      </c>
      <c r="Q13">
        <f>INDEX(SIARMA!D:D,MATCH(Base!M13,SIARMA!A:A,0),1)</f>
        <v>1.7016666666666673</v>
      </c>
      <c r="R13" s="2">
        <f t="shared" si="3"/>
        <v>28.133547418940495</v>
      </c>
      <c r="S13" s="2">
        <f t="shared" si="4"/>
        <v>2.691631345618763</v>
      </c>
      <c r="U13" s="17">
        <f t="shared" si="5"/>
        <v>2.691631345618763</v>
      </c>
      <c r="V13" s="17">
        <f t="shared" si="6"/>
        <v>0</v>
      </c>
      <c r="W13" s="21"/>
      <c r="Y13" s="1"/>
      <c r="Z13" s="1"/>
    </row>
    <row r="14" spans="1:26" x14ac:dyDescent="0.25">
      <c r="A14" s="7">
        <v>2007</v>
      </c>
      <c r="B14" s="2">
        <v>10</v>
      </c>
      <c r="C14" s="2" t="str">
        <f t="shared" si="7"/>
        <v>10-2007</v>
      </c>
      <c r="D14" s="13">
        <v>39356</v>
      </c>
      <c r="E14" s="2"/>
      <c r="F14" s="2">
        <v>31.684086476414556</v>
      </c>
      <c r="G14" s="2"/>
      <c r="H14" s="6">
        <f>INDEX('Taxa de Juros (Ano)'!C:C,MATCH(Base!A14,'Taxa de Juros (Ano)'!A:A,0),1)</f>
        <v>9.3750000000000014E-3</v>
      </c>
      <c r="I14" s="9" t="str">
        <f t="shared" si="0"/>
        <v>2-2007</v>
      </c>
      <c r="J14" s="2">
        <f t="shared" si="1"/>
        <v>25.441916073321732</v>
      </c>
      <c r="K14" s="1">
        <f t="shared" si="8"/>
        <v>1.9081437054991301</v>
      </c>
      <c r="M14">
        <f t="shared" si="9"/>
        <v>8</v>
      </c>
      <c r="N14" s="12" t="str">
        <f t="shared" si="2"/>
        <v>8-2007</v>
      </c>
      <c r="Q14">
        <f>INDEX(SIARMA!D:D,MATCH(Base!M14,SIARMA!A:A,0),1)</f>
        <v>1.8390000000000011</v>
      </c>
      <c r="R14" s="2">
        <f t="shared" si="3"/>
        <v>27.936942770915422</v>
      </c>
      <c r="S14" s="2">
        <f t="shared" si="4"/>
        <v>2.4950266975936906</v>
      </c>
      <c r="U14" s="17">
        <f t="shared" si="5"/>
        <v>2.4950266975936906</v>
      </c>
      <c r="V14" s="17">
        <f t="shared" si="6"/>
        <v>0</v>
      </c>
      <c r="W14" s="21"/>
      <c r="Y14" s="1"/>
      <c r="Z14" s="1"/>
    </row>
    <row r="15" spans="1:26" x14ac:dyDescent="0.25">
      <c r="A15" s="7">
        <v>2007</v>
      </c>
      <c r="B15" s="2">
        <v>11</v>
      </c>
      <c r="C15" s="2" t="str">
        <f t="shared" si="7"/>
        <v>11-2007</v>
      </c>
      <c r="D15" s="13">
        <v>39387</v>
      </c>
      <c r="E15" s="2"/>
      <c r="F15" s="2">
        <v>32.276369586325629</v>
      </c>
      <c r="G15" s="2"/>
      <c r="H15" s="6">
        <f>INDEX('Taxa de Juros (Ano)'!C:C,MATCH(Base!A15,'Taxa de Juros (Ano)'!A:A,0),1)</f>
        <v>9.3750000000000014E-3</v>
      </c>
      <c r="I15" s="9" t="str">
        <f t="shared" si="0"/>
        <v>2-2007</v>
      </c>
      <c r="J15" s="2">
        <f t="shared" si="1"/>
        <v>25.441916073321732</v>
      </c>
      <c r="K15" s="1">
        <f t="shared" si="8"/>
        <v>2.1466616686865212</v>
      </c>
      <c r="M15">
        <f t="shared" si="9"/>
        <v>9</v>
      </c>
      <c r="N15" s="12" t="str">
        <f t="shared" si="2"/>
        <v>9-2007</v>
      </c>
      <c r="Q15">
        <f>INDEX(SIARMA!D:D,MATCH(Base!M15,SIARMA!A:A,0),1)</f>
        <v>1.9763333333333346</v>
      </c>
      <c r="R15" s="2">
        <f t="shared" si="3"/>
        <v>28.153374584305773</v>
      </c>
      <c r="S15" s="2">
        <f t="shared" si="4"/>
        <v>2.7114585109840412</v>
      </c>
      <c r="U15" s="17">
        <f t="shared" si="5"/>
        <v>2.7114585109840412</v>
      </c>
      <c r="V15" s="17">
        <f t="shared" si="6"/>
        <v>0</v>
      </c>
      <c r="W15" s="21"/>
      <c r="Y15" s="1"/>
      <c r="Z15" s="1"/>
    </row>
    <row r="16" spans="1:26" x14ac:dyDescent="0.25">
      <c r="A16" s="7">
        <v>2007</v>
      </c>
      <c r="B16" s="2">
        <v>12</v>
      </c>
      <c r="C16" s="2" t="str">
        <f t="shared" si="7"/>
        <v>12-2007</v>
      </c>
      <c r="D16" s="13">
        <v>39417</v>
      </c>
      <c r="E16" s="2"/>
      <c r="F16" s="2">
        <v>35.715214331613488</v>
      </c>
      <c r="G16" s="2"/>
      <c r="H16" s="6">
        <f>INDEX('Taxa de Juros (Ano)'!C:C,MATCH(Base!A16,'Taxa de Juros (Ano)'!A:A,0),1)</f>
        <v>9.3750000000000014E-3</v>
      </c>
      <c r="I16" s="9" t="str">
        <f t="shared" si="0"/>
        <v>2-2007</v>
      </c>
      <c r="J16" s="2">
        <f t="shared" si="1"/>
        <v>25.441916073321732</v>
      </c>
      <c r="K16" s="1">
        <f t="shared" si="8"/>
        <v>2.3851796318739127</v>
      </c>
      <c r="M16">
        <f t="shared" si="9"/>
        <v>10</v>
      </c>
      <c r="N16" s="12" t="str">
        <f t="shared" si="2"/>
        <v>10-2007</v>
      </c>
      <c r="Q16">
        <f>INDEX(SIARMA!D:D,MATCH(Base!M16,SIARMA!A:A,0),1)</f>
        <v>2.1136666666666679</v>
      </c>
      <c r="R16" s="2">
        <f t="shared" si="3"/>
        <v>31.216368033072907</v>
      </c>
      <c r="S16" s="2">
        <f t="shared" si="4"/>
        <v>5.7744519597511754</v>
      </c>
      <c r="U16" s="17">
        <f t="shared" si="5"/>
        <v>5.7744519597511754</v>
      </c>
      <c r="V16" s="17">
        <f t="shared" si="6"/>
        <v>0</v>
      </c>
      <c r="W16" s="21"/>
      <c r="Y16" s="1"/>
      <c r="Z16" s="1"/>
    </row>
    <row r="17" spans="1:26" x14ac:dyDescent="0.25">
      <c r="A17" s="7">
        <v>2008</v>
      </c>
      <c r="B17" s="2">
        <v>1</v>
      </c>
      <c r="C17" s="2" t="str">
        <f t="shared" si="7"/>
        <v>1-2008</v>
      </c>
      <c r="D17" s="13">
        <v>39448</v>
      </c>
      <c r="E17" s="2"/>
      <c r="F17" s="2">
        <v>38.454347324746166</v>
      </c>
      <c r="G17" s="2"/>
      <c r="H17" s="6">
        <f>INDEX('Taxa de Juros (Ano)'!C:C,MATCH(Base!A17,'Taxa de Juros (Ano)'!A:A,0),1)</f>
        <v>9.8499999999999994E-3</v>
      </c>
      <c r="I17" s="9" t="str">
        <f t="shared" si="0"/>
        <v>2-2008</v>
      </c>
      <c r="J17" s="2">
        <f t="shared" si="1"/>
        <v>39.590605712034943</v>
      </c>
      <c r="K17" s="1">
        <f t="shared" si="8"/>
        <v>0</v>
      </c>
      <c r="M17">
        <f t="shared" si="9"/>
        <v>0</v>
      </c>
      <c r="N17" s="12" t="str">
        <f t="shared" si="2"/>
        <v>0-2008</v>
      </c>
      <c r="Q17">
        <f>INDEX(SIARMA!D:D,MATCH(Base!M17,SIARMA!A:A,0),1)</f>
        <v>0</v>
      </c>
      <c r="R17" s="2">
        <f t="shared" si="3"/>
        <v>0</v>
      </c>
      <c r="S17" s="2">
        <f t="shared" si="4"/>
        <v>0</v>
      </c>
      <c r="U17" s="17">
        <f t="shared" si="5"/>
        <v>0</v>
      </c>
      <c r="V17" s="17">
        <f t="shared" si="6"/>
        <v>0</v>
      </c>
      <c r="W17" s="21"/>
      <c r="Y17" s="1"/>
      <c r="Z17" s="1"/>
    </row>
    <row r="18" spans="1:26" x14ac:dyDescent="0.25">
      <c r="A18" s="7">
        <v>2008</v>
      </c>
      <c r="B18" s="2">
        <v>2</v>
      </c>
      <c r="C18" s="2" t="str">
        <f t="shared" si="7"/>
        <v>2-2008</v>
      </c>
      <c r="D18" s="13">
        <v>39479</v>
      </c>
      <c r="E18" s="2"/>
      <c r="F18" s="2">
        <v>39.590605712034943</v>
      </c>
      <c r="G18" s="2"/>
      <c r="H18" s="6">
        <f>INDEX('Taxa de Juros (Ano)'!C:C,MATCH(Base!A18,'Taxa de Juros (Ano)'!A:A,0),1)</f>
        <v>9.8499999999999994E-3</v>
      </c>
      <c r="I18" s="9" t="str">
        <f t="shared" si="0"/>
        <v>2-2008</v>
      </c>
      <c r="J18" s="2">
        <f t="shared" si="1"/>
        <v>39.590605712034943</v>
      </c>
      <c r="K18" s="1">
        <f t="shared" si="8"/>
        <v>0</v>
      </c>
      <c r="M18">
        <f t="shared" si="9"/>
        <v>0</v>
      </c>
      <c r="N18" s="12" t="str">
        <f t="shared" si="2"/>
        <v>0-2008</v>
      </c>
      <c r="Q18">
        <f>INDEX(SIARMA!D:D,MATCH(Base!M18,SIARMA!A:A,0),1)</f>
        <v>0</v>
      </c>
      <c r="R18" s="2">
        <f t="shared" si="3"/>
        <v>39.590605712034943</v>
      </c>
      <c r="S18" s="2">
        <f t="shared" si="4"/>
        <v>0</v>
      </c>
      <c r="U18" s="17">
        <f t="shared" si="5"/>
        <v>0</v>
      </c>
      <c r="V18" s="17">
        <f t="shared" si="6"/>
        <v>0</v>
      </c>
      <c r="W18" s="21"/>
      <c r="Y18" s="1"/>
      <c r="Z18" s="1"/>
    </row>
    <row r="19" spans="1:26" x14ac:dyDescent="0.25">
      <c r="A19" s="7">
        <v>2008</v>
      </c>
      <c r="B19" s="2">
        <v>3</v>
      </c>
      <c r="C19" s="2" t="str">
        <f t="shared" si="7"/>
        <v>3-2008</v>
      </c>
      <c r="D19" s="13">
        <v>39508</v>
      </c>
      <c r="E19" s="2"/>
      <c r="F19" s="2">
        <v>37.254876422269064</v>
      </c>
      <c r="G19" s="2"/>
      <c r="H19" s="6">
        <f>INDEX('Taxa de Juros (Ano)'!C:C,MATCH(Base!A19,'Taxa de Juros (Ano)'!A:A,0),1)</f>
        <v>9.8499999999999994E-3</v>
      </c>
      <c r="I19" s="9" t="str">
        <f t="shared" si="0"/>
        <v>2-2008</v>
      </c>
      <c r="J19" s="2">
        <f t="shared" si="1"/>
        <v>39.590605712034943</v>
      </c>
      <c r="K19" s="1">
        <f t="shared" si="8"/>
        <v>0.38996746626354417</v>
      </c>
      <c r="M19">
        <f t="shared" si="9"/>
        <v>1</v>
      </c>
      <c r="N19" s="12" t="str">
        <f t="shared" si="2"/>
        <v>1-2008</v>
      </c>
      <c r="Q19">
        <f>INDEX(SIARMA!D:D,MATCH(Base!M19,SIARMA!A:A,0),1)</f>
        <v>0.92800000000000016</v>
      </c>
      <c r="R19" s="2">
        <f t="shared" si="3"/>
        <v>35.936908956005524</v>
      </c>
      <c r="S19" s="2">
        <f t="shared" si="4"/>
        <v>-3.6536967560294187</v>
      </c>
      <c r="U19" s="17">
        <f t="shared" si="5"/>
        <v>0</v>
      </c>
      <c r="V19" s="17">
        <f t="shared" si="6"/>
        <v>-3.6536967560294187</v>
      </c>
      <c r="W19" s="21"/>
      <c r="Y19" s="1"/>
      <c r="Z19" s="1"/>
    </row>
    <row r="20" spans="1:26" x14ac:dyDescent="0.25">
      <c r="A20" s="7">
        <v>2008</v>
      </c>
      <c r="B20" s="2">
        <v>4</v>
      </c>
      <c r="C20" s="2" t="str">
        <f t="shared" si="7"/>
        <v>4-2008</v>
      </c>
      <c r="D20" s="13">
        <v>39539</v>
      </c>
      <c r="E20" s="2"/>
      <c r="F20" s="2">
        <v>37.8164633785223</v>
      </c>
      <c r="G20" s="2"/>
      <c r="H20" s="6">
        <f>INDEX('Taxa de Juros (Ano)'!C:C,MATCH(Base!A20,'Taxa de Juros (Ano)'!A:A,0),1)</f>
        <v>9.8499999999999994E-3</v>
      </c>
      <c r="I20" s="9" t="str">
        <f t="shared" si="0"/>
        <v>2-2008</v>
      </c>
      <c r="J20" s="2">
        <f t="shared" si="1"/>
        <v>39.590605712034943</v>
      </c>
      <c r="K20" s="1">
        <f t="shared" si="8"/>
        <v>0.77993493252708834</v>
      </c>
      <c r="M20">
        <f t="shared" si="9"/>
        <v>2</v>
      </c>
      <c r="N20" s="12" t="str">
        <f t="shared" si="2"/>
        <v>2-2008</v>
      </c>
      <c r="Q20">
        <f>INDEX(SIARMA!D:D,MATCH(Base!M20,SIARMA!A:A,0),1)</f>
        <v>1.0149999999999999</v>
      </c>
      <c r="R20" s="2">
        <f t="shared" si="3"/>
        <v>36.021528445995209</v>
      </c>
      <c r="S20" s="2">
        <f t="shared" si="4"/>
        <v>-3.5690772660397343</v>
      </c>
      <c r="U20" s="17">
        <f t="shared" si="5"/>
        <v>0</v>
      </c>
      <c r="V20" s="17">
        <f t="shared" si="6"/>
        <v>-3.5690772660397343</v>
      </c>
      <c r="W20" s="21"/>
      <c r="Y20" s="1"/>
      <c r="Z20" s="1"/>
    </row>
    <row r="21" spans="1:26" x14ac:dyDescent="0.25">
      <c r="A21" s="7">
        <v>2008</v>
      </c>
      <c r="B21" s="2">
        <v>5</v>
      </c>
      <c r="C21" s="2" t="str">
        <f t="shared" si="7"/>
        <v>5-2008</v>
      </c>
      <c r="D21" s="13">
        <v>39569</v>
      </c>
      <c r="E21" s="2"/>
      <c r="F21" s="2">
        <v>37.310306614572667</v>
      </c>
      <c r="G21" s="2"/>
      <c r="H21" s="6">
        <f>INDEX('Taxa de Juros (Ano)'!C:C,MATCH(Base!A21,'Taxa de Juros (Ano)'!A:A,0),1)</f>
        <v>9.8499999999999994E-3</v>
      </c>
      <c r="I21" s="9" t="str">
        <f t="shared" si="0"/>
        <v>2-2008</v>
      </c>
      <c r="J21" s="2">
        <f t="shared" si="1"/>
        <v>39.590605712034943</v>
      </c>
      <c r="K21" s="1">
        <f t="shared" si="8"/>
        <v>1.1699023987906325</v>
      </c>
      <c r="M21">
        <f t="shared" si="9"/>
        <v>3</v>
      </c>
      <c r="N21" s="12" t="str">
        <f t="shared" si="2"/>
        <v>3-2008</v>
      </c>
      <c r="Q21">
        <f>INDEX(SIARMA!D:D,MATCH(Base!M21,SIARMA!A:A,0),1)</f>
        <v>1.1523333333333334</v>
      </c>
      <c r="R21" s="2">
        <f t="shared" si="3"/>
        <v>34.988070882448703</v>
      </c>
      <c r="S21" s="2">
        <f t="shared" si="4"/>
        <v>-4.6025348295862401</v>
      </c>
      <c r="U21" s="17">
        <f t="shared" si="5"/>
        <v>0</v>
      </c>
      <c r="V21" s="17">
        <f t="shared" si="6"/>
        <v>-4.6025348295862401</v>
      </c>
      <c r="W21" s="21"/>
      <c r="Y21" s="1"/>
      <c r="Z21" s="1"/>
    </row>
    <row r="22" spans="1:26" x14ac:dyDescent="0.25">
      <c r="A22" s="7">
        <v>2008</v>
      </c>
      <c r="B22" s="2">
        <v>6</v>
      </c>
      <c r="C22" s="2" t="str">
        <f t="shared" si="7"/>
        <v>6-2008</v>
      </c>
      <c r="D22" s="13">
        <v>39600</v>
      </c>
      <c r="E22" s="2"/>
      <c r="F22" s="2">
        <v>43.052692768491347</v>
      </c>
      <c r="G22" s="2"/>
      <c r="H22" s="6">
        <f>INDEX('Taxa de Juros (Ano)'!C:C,MATCH(Base!A22,'Taxa de Juros (Ano)'!A:A,0),1)</f>
        <v>9.8499999999999994E-3</v>
      </c>
      <c r="I22" s="9" t="str">
        <f t="shared" si="0"/>
        <v>2-2008</v>
      </c>
      <c r="J22" s="2">
        <f t="shared" si="1"/>
        <v>39.590605712034943</v>
      </c>
      <c r="K22" s="1">
        <f t="shared" si="8"/>
        <v>1.5598698650541767</v>
      </c>
      <c r="M22">
        <f t="shared" si="9"/>
        <v>4</v>
      </c>
      <c r="N22" s="12" t="str">
        <f t="shared" si="2"/>
        <v>4-2008</v>
      </c>
      <c r="Q22">
        <f>INDEX(SIARMA!D:D,MATCH(Base!M22,SIARMA!A:A,0),1)</f>
        <v>1.289666666666667</v>
      </c>
      <c r="R22" s="2">
        <f t="shared" si="3"/>
        <v>40.203156236770504</v>
      </c>
      <c r="S22" s="2">
        <f t="shared" si="4"/>
        <v>0.61255052473556049</v>
      </c>
      <c r="U22" s="17">
        <f t="shared" si="5"/>
        <v>0.61255052473556049</v>
      </c>
      <c r="V22" s="17">
        <f t="shared" si="6"/>
        <v>0</v>
      </c>
      <c r="W22" s="21"/>
      <c r="Y22" s="1"/>
      <c r="Z22" s="1"/>
    </row>
    <row r="23" spans="1:26" x14ac:dyDescent="0.25">
      <c r="A23" s="7">
        <v>2008</v>
      </c>
      <c r="B23" s="2">
        <v>7</v>
      </c>
      <c r="C23" s="2" t="str">
        <f t="shared" si="7"/>
        <v>7-2008</v>
      </c>
      <c r="D23" s="13">
        <v>39630</v>
      </c>
      <c r="E23" s="2"/>
      <c r="F23" s="2">
        <v>43.342035044169343</v>
      </c>
      <c r="G23" s="2"/>
      <c r="H23" s="6">
        <f>INDEX('Taxa de Juros (Ano)'!C:C,MATCH(Base!A23,'Taxa de Juros (Ano)'!A:A,0),1)</f>
        <v>9.8499999999999994E-3</v>
      </c>
      <c r="I23" s="9" t="str">
        <f t="shared" si="0"/>
        <v>2-2008</v>
      </c>
      <c r="J23" s="2">
        <f t="shared" si="1"/>
        <v>39.590605712034943</v>
      </c>
      <c r="K23" s="1">
        <f t="shared" si="8"/>
        <v>1.9498373313177209</v>
      </c>
      <c r="M23">
        <f t="shared" si="9"/>
        <v>5</v>
      </c>
      <c r="N23" s="12" t="str">
        <f t="shared" si="2"/>
        <v>5-2008</v>
      </c>
      <c r="Q23">
        <f>INDEX(SIARMA!D:D,MATCH(Base!M23,SIARMA!A:A,0),1)</f>
        <v>1.4270000000000005</v>
      </c>
      <c r="R23" s="2">
        <f t="shared" si="3"/>
        <v>39.965197712851619</v>
      </c>
      <c r="S23" s="2">
        <f t="shared" si="4"/>
        <v>0.37459200081667632</v>
      </c>
      <c r="U23" s="17">
        <f t="shared" si="5"/>
        <v>0.37459200081667632</v>
      </c>
      <c r="V23" s="17">
        <f t="shared" si="6"/>
        <v>0</v>
      </c>
      <c r="W23" s="21"/>
      <c r="Y23" s="1"/>
      <c r="Z23" s="1"/>
    </row>
    <row r="24" spans="1:26" x14ac:dyDescent="0.25">
      <c r="A24" s="7">
        <v>2008</v>
      </c>
      <c r="B24" s="2">
        <v>8</v>
      </c>
      <c r="C24" s="2" t="str">
        <f t="shared" si="7"/>
        <v>8-2008</v>
      </c>
      <c r="D24" s="13">
        <v>39661</v>
      </c>
      <c r="E24" s="2"/>
      <c r="F24" s="2">
        <v>37.225991868016678</v>
      </c>
      <c r="G24" s="2"/>
      <c r="H24" s="6">
        <f>INDEX('Taxa de Juros (Ano)'!C:C,MATCH(Base!A24,'Taxa de Juros (Ano)'!A:A,0),1)</f>
        <v>9.8499999999999994E-3</v>
      </c>
      <c r="I24" s="9" t="str">
        <f t="shared" si="0"/>
        <v>2-2008</v>
      </c>
      <c r="J24" s="2">
        <f t="shared" si="1"/>
        <v>39.590605712034943</v>
      </c>
      <c r="K24" s="1">
        <f t="shared" si="8"/>
        <v>2.339804797581265</v>
      </c>
      <c r="M24">
        <f t="shared" si="9"/>
        <v>6</v>
      </c>
      <c r="N24" s="12" t="str">
        <f t="shared" si="2"/>
        <v>6-2008</v>
      </c>
      <c r="Q24">
        <f>INDEX(SIARMA!D:D,MATCH(Base!M24,SIARMA!A:A,0),1)</f>
        <v>1.5643333333333338</v>
      </c>
      <c r="R24" s="2">
        <f t="shared" si="3"/>
        <v>33.321853737102074</v>
      </c>
      <c r="S24" s="2">
        <f t="shared" si="4"/>
        <v>-6.2687519749328686</v>
      </c>
      <c r="U24" s="17">
        <f t="shared" si="5"/>
        <v>0</v>
      </c>
      <c r="V24" s="17">
        <f t="shared" si="6"/>
        <v>-6.2687519749328686</v>
      </c>
      <c r="W24" s="21"/>
      <c r="Y24" s="1"/>
      <c r="Z24" s="1"/>
    </row>
    <row r="25" spans="1:26" x14ac:dyDescent="0.25">
      <c r="A25" s="7">
        <v>2008</v>
      </c>
      <c r="B25" s="2">
        <v>9</v>
      </c>
      <c r="C25" s="2" t="str">
        <f t="shared" si="7"/>
        <v>9-2008</v>
      </c>
      <c r="D25" s="13">
        <v>39692</v>
      </c>
      <c r="E25" s="2"/>
      <c r="F25" s="2">
        <v>38.752970709745824</v>
      </c>
      <c r="G25" s="2"/>
      <c r="H25" s="6">
        <f>INDEX('Taxa de Juros (Ano)'!C:C,MATCH(Base!A25,'Taxa de Juros (Ano)'!A:A,0),1)</f>
        <v>9.8499999999999994E-3</v>
      </c>
      <c r="I25" s="9" t="str">
        <f t="shared" si="0"/>
        <v>2-2008</v>
      </c>
      <c r="J25" s="2">
        <f t="shared" si="1"/>
        <v>39.590605712034943</v>
      </c>
      <c r="K25" s="1">
        <f t="shared" si="8"/>
        <v>2.7297722638448092</v>
      </c>
      <c r="M25">
        <f t="shared" si="9"/>
        <v>7</v>
      </c>
      <c r="N25" s="12" t="str">
        <f t="shared" si="2"/>
        <v>7-2008</v>
      </c>
      <c r="Q25">
        <f>INDEX(SIARMA!D:D,MATCH(Base!M25,SIARMA!A:A,0),1)</f>
        <v>1.7016666666666673</v>
      </c>
      <c r="R25" s="2">
        <f t="shared" si="3"/>
        <v>34.321531779234348</v>
      </c>
      <c r="S25" s="2">
        <f t="shared" si="4"/>
        <v>-5.2690739328005947</v>
      </c>
      <c r="U25" s="17">
        <f t="shared" si="5"/>
        <v>0</v>
      </c>
      <c r="V25" s="17">
        <f t="shared" si="6"/>
        <v>-5.2690739328005947</v>
      </c>
      <c r="W25" s="21"/>
      <c r="Y25" s="1"/>
      <c r="Z25" s="1"/>
    </row>
    <row r="26" spans="1:26" x14ac:dyDescent="0.25">
      <c r="A26" s="7">
        <v>2008</v>
      </c>
      <c r="B26" s="2">
        <v>10</v>
      </c>
      <c r="C26" s="2" t="str">
        <f t="shared" si="7"/>
        <v>10-2008</v>
      </c>
      <c r="D26" s="13">
        <v>39722</v>
      </c>
      <c r="E26" s="2"/>
      <c r="F26" s="2">
        <v>37.384530731422139</v>
      </c>
      <c r="G26" s="2"/>
      <c r="H26" s="6">
        <f>INDEX('Taxa de Juros (Ano)'!C:C,MATCH(Base!A26,'Taxa de Juros (Ano)'!A:A,0),1)</f>
        <v>9.8499999999999994E-3</v>
      </c>
      <c r="I26" s="9" t="str">
        <f t="shared" si="0"/>
        <v>2-2008</v>
      </c>
      <c r="J26" s="2">
        <f t="shared" si="1"/>
        <v>39.590605712034943</v>
      </c>
      <c r="K26" s="1">
        <f t="shared" si="8"/>
        <v>3.1197397301083534</v>
      </c>
      <c r="M26">
        <f t="shared" si="9"/>
        <v>8</v>
      </c>
      <c r="N26" s="12" t="str">
        <f t="shared" si="2"/>
        <v>8-2008</v>
      </c>
      <c r="Q26">
        <f>INDEX(SIARMA!D:D,MATCH(Base!M26,SIARMA!A:A,0),1)</f>
        <v>1.8390000000000011</v>
      </c>
      <c r="R26" s="2">
        <f t="shared" si="3"/>
        <v>32.425791001313783</v>
      </c>
      <c r="S26" s="2">
        <f t="shared" si="4"/>
        <v>-7.1648147107211599</v>
      </c>
      <c r="U26" s="17">
        <f t="shared" si="5"/>
        <v>0</v>
      </c>
      <c r="V26" s="17">
        <f t="shared" si="6"/>
        <v>-7.1648147107211599</v>
      </c>
      <c r="W26" s="21"/>
      <c r="Y26" s="1"/>
      <c r="Z26" s="1"/>
    </row>
    <row r="27" spans="1:26" x14ac:dyDescent="0.25">
      <c r="A27" s="7">
        <v>2008</v>
      </c>
      <c r="B27" s="2">
        <v>11</v>
      </c>
      <c r="C27" s="2" t="str">
        <f t="shared" si="7"/>
        <v>11-2008</v>
      </c>
      <c r="D27" s="13">
        <v>39753</v>
      </c>
      <c r="E27" s="2"/>
      <c r="F27" s="2">
        <v>37.932072800016016</v>
      </c>
      <c r="G27" s="2"/>
      <c r="H27" s="6">
        <f>INDEX('Taxa de Juros (Ano)'!C:C,MATCH(Base!A27,'Taxa de Juros (Ano)'!A:A,0),1)</f>
        <v>9.8499999999999994E-3</v>
      </c>
      <c r="I27" s="9" t="str">
        <f t="shared" si="0"/>
        <v>2-2008</v>
      </c>
      <c r="J27" s="2">
        <f t="shared" si="1"/>
        <v>39.590605712034943</v>
      </c>
      <c r="K27" s="1">
        <f t="shared" si="8"/>
        <v>3.5097071963718975</v>
      </c>
      <c r="M27">
        <f t="shared" si="9"/>
        <v>9</v>
      </c>
      <c r="N27" s="12" t="str">
        <f t="shared" si="2"/>
        <v>9-2008</v>
      </c>
      <c r="Q27">
        <f>INDEX(SIARMA!D:D,MATCH(Base!M27,SIARMA!A:A,0),1)</f>
        <v>1.9763333333333346</v>
      </c>
      <c r="R27" s="2">
        <f t="shared" si="3"/>
        <v>32.446032270310781</v>
      </c>
      <c r="S27" s="2">
        <f t="shared" si="4"/>
        <v>-7.1445734417241624</v>
      </c>
      <c r="U27" s="17">
        <f t="shared" si="5"/>
        <v>0</v>
      </c>
      <c r="V27" s="17">
        <f t="shared" si="6"/>
        <v>-7.1445734417241624</v>
      </c>
      <c r="W27" s="21"/>
      <c r="Y27" s="1"/>
      <c r="Z27" s="1"/>
    </row>
    <row r="28" spans="1:26" x14ac:dyDescent="0.25">
      <c r="A28" s="7">
        <v>2008</v>
      </c>
      <c r="B28" s="2">
        <v>12</v>
      </c>
      <c r="C28" s="2" t="str">
        <f t="shared" si="7"/>
        <v>12-2008</v>
      </c>
      <c r="D28" s="13">
        <v>39783</v>
      </c>
      <c r="E28" s="2"/>
      <c r="F28" s="2">
        <v>37.192642128594144</v>
      </c>
      <c r="G28" s="2"/>
      <c r="H28" s="6">
        <f>INDEX('Taxa de Juros (Ano)'!C:C,MATCH(Base!A28,'Taxa de Juros (Ano)'!A:A,0),1)</f>
        <v>9.8499999999999994E-3</v>
      </c>
      <c r="I28" s="9" t="str">
        <f t="shared" si="0"/>
        <v>2-2008</v>
      </c>
      <c r="J28" s="2">
        <f t="shared" si="1"/>
        <v>39.590605712034943</v>
      </c>
      <c r="K28" s="1">
        <f t="shared" si="8"/>
        <v>3.8996746626354417</v>
      </c>
      <c r="M28">
        <f t="shared" si="9"/>
        <v>10</v>
      </c>
      <c r="N28" s="12" t="str">
        <f t="shared" si="2"/>
        <v>10-2008</v>
      </c>
      <c r="Q28">
        <f>INDEX(SIARMA!D:D,MATCH(Base!M28,SIARMA!A:A,0),1)</f>
        <v>2.1136666666666679</v>
      </c>
      <c r="R28" s="2">
        <f t="shared" si="3"/>
        <v>31.179300799292037</v>
      </c>
      <c r="S28" s="2">
        <f t="shared" si="4"/>
        <v>-8.4113049127429065</v>
      </c>
      <c r="U28" s="17">
        <f t="shared" si="5"/>
        <v>0</v>
      </c>
      <c r="V28" s="17">
        <f t="shared" si="6"/>
        <v>-8.4113049127429065</v>
      </c>
      <c r="W28" s="21"/>
      <c r="Y28" s="1"/>
      <c r="Z28" s="1"/>
    </row>
    <row r="29" spans="1:26" x14ac:dyDescent="0.25">
      <c r="A29" s="7">
        <v>2009</v>
      </c>
      <c r="B29" s="2">
        <v>1</v>
      </c>
      <c r="C29" s="2" t="str">
        <f t="shared" si="7"/>
        <v>1-2009</v>
      </c>
      <c r="D29" s="13">
        <v>39814</v>
      </c>
      <c r="E29" s="2"/>
      <c r="F29" s="2">
        <v>41.388118739175368</v>
      </c>
      <c r="G29" s="2"/>
      <c r="H29" s="6">
        <f>INDEX('Taxa de Juros (Ano)'!C:C,MATCH(Base!A29,'Taxa de Juros (Ano)'!A:A,0),1)</f>
        <v>7.9166666666666673E-3</v>
      </c>
      <c r="I29" s="9" t="str">
        <f t="shared" si="0"/>
        <v>2-2009</v>
      </c>
      <c r="J29" s="2">
        <f t="shared" si="1"/>
        <v>38.714431768917571</v>
      </c>
      <c r="K29" s="1">
        <f t="shared" si="8"/>
        <v>0</v>
      </c>
      <c r="M29">
        <f t="shared" si="9"/>
        <v>0</v>
      </c>
      <c r="N29" s="12" t="str">
        <f t="shared" si="2"/>
        <v>0-2009</v>
      </c>
      <c r="Q29">
        <f>INDEX(SIARMA!D:D,MATCH(Base!M29,SIARMA!A:A,0),1)</f>
        <v>0</v>
      </c>
      <c r="R29" s="2">
        <f t="shared" si="3"/>
        <v>0</v>
      </c>
      <c r="S29" s="2">
        <f t="shared" si="4"/>
        <v>0</v>
      </c>
      <c r="U29" s="17">
        <f t="shared" si="5"/>
        <v>0</v>
      </c>
      <c r="V29" s="17">
        <f t="shared" si="6"/>
        <v>0</v>
      </c>
      <c r="W29" s="21"/>
      <c r="Y29" s="1"/>
      <c r="Z29" s="1"/>
    </row>
    <row r="30" spans="1:26" x14ac:dyDescent="0.25">
      <c r="A30" s="7">
        <v>2009</v>
      </c>
      <c r="B30" s="2">
        <v>2</v>
      </c>
      <c r="C30" s="2" t="str">
        <f t="shared" si="7"/>
        <v>2-2009</v>
      </c>
      <c r="D30" s="13">
        <v>39845</v>
      </c>
      <c r="E30" s="2"/>
      <c r="F30" s="2">
        <v>38.714431768917571</v>
      </c>
      <c r="G30" s="2"/>
      <c r="H30" s="6">
        <f>INDEX('Taxa de Juros (Ano)'!C:C,MATCH(Base!A30,'Taxa de Juros (Ano)'!A:A,0),1)</f>
        <v>7.9166666666666673E-3</v>
      </c>
      <c r="I30" s="9" t="str">
        <f t="shared" si="0"/>
        <v>2-2009</v>
      </c>
      <c r="J30" s="2">
        <f t="shared" si="1"/>
        <v>38.714431768917571</v>
      </c>
      <c r="K30" s="1">
        <f t="shared" si="8"/>
        <v>0</v>
      </c>
      <c r="M30">
        <f t="shared" si="9"/>
        <v>0</v>
      </c>
      <c r="N30" s="12" t="str">
        <f t="shared" si="2"/>
        <v>0-2009</v>
      </c>
      <c r="Q30">
        <f>INDEX(SIARMA!D:D,MATCH(Base!M30,SIARMA!A:A,0),1)</f>
        <v>0</v>
      </c>
      <c r="R30" s="2">
        <f t="shared" si="3"/>
        <v>38.714431768917571</v>
      </c>
      <c r="S30" s="2">
        <f t="shared" si="4"/>
        <v>0</v>
      </c>
      <c r="U30" s="17">
        <f t="shared" si="5"/>
        <v>0</v>
      </c>
      <c r="V30" s="17">
        <f t="shared" si="6"/>
        <v>0</v>
      </c>
      <c r="W30" s="21"/>
      <c r="Y30" s="1"/>
      <c r="Z30" s="1"/>
    </row>
    <row r="31" spans="1:26" x14ac:dyDescent="0.25">
      <c r="A31" s="7">
        <v>2009</v>
      </c>
      <c r="B31" s="2">
        <v>3</v>
      </c>
      <c r="C31" s="2" t="str">
        <f t="shared" si="7"/>
        <v>3-2009</v>
      </c>
      <c r="D31" s="13">
        <v>39873</v>
      </c>
      <c r="E31" s="2"/>
      <c r="F31" s="2">
        <v>35.869947847792538</v>
      </c>
      <c r="G31" s="2"/>
      <c r="H31" s="6">
        <f>INDEX('Taxa de Juros (Ano)'!C:C,MATCH(Base!A31,'Taxa de Juros (Ano)'!A:A,0),1)</f>
        <v>7.9166666666666673E-3</v>
      </c>
      <c r="I31" s="9" t="str">
        <f t="shared" si="0"/>
        <v>2-2009</v>
      </c>
      <c r="J31" s="2">
        <f t="shared" si="1"/>
        <v>38.714431768917571</v>
      </c>
      <c r="K31" s="1">
        <f t="shared" si="8"/>
        <v>0.3064892515039308</v>
      </c>
      <c r="M31">
        <f t="shared" si="9"/>
        <v>1</v>
      </c>
      <c r="N31" s="12" t="str">
        <f t="shared" si="2"/>
        <v>1-2009</v>
      </c>
      <c r="Q31">
        <f>INDEX(SIARMA!D:D,MATCH(Base!M31,SIARMA!A:A,0),1)</f>
        <v>0.92800000000000016</v>
      </c>
      <c r="R31" s="2">
        <f t="shared" si="3"/>
        <v>34.635458596288608</v>
      </c>
      <c r="S31" s="2">
        <f t="shared" si="4"/>
        <v>-4.0789731726289631</v>
      </c>
      <c r="U31" s="17">
        <f t="shared" si="5"/>
        <v>0</v>
      </c>
      <c r="V31" s="17">
        <f t="shared" si="6"/>
        <v>-4.0789731726289631</v>
      </c>
      <c r="W31" s="21"/>
      <c r="Y31" s="1"/>
      <c r="Z31" s="1"/>
    </row>
    <row r="32" spans="1:26" x14ac:dyDescent="0.25">
      <c r="A32" s="7">
        <v>2009</v>
      </c>
      <c r="B32" s="2">
        <v>4</v>
      </c>
      <c r="C32" s="2" t="str">
        <f t="shared" si="7"/>
        <v>4-2009</v>
      </c>
      <c r="D32" s="13">
        <v>39904</v>
      </c>
      <c r="E32" s="2"/>
      <c r="F32" s="2">
        <v>39.106139802093153</v>
      </c>
      <c r="G32" s="2"/>
      <c r="H32" s="6">
        <f>INDEX('Taxa de Juros (Ano)'!C:C,MATCH(Base!A32,'Taxa de Juros (Ano)'!A:A,0),1)</f>
        <v>7.9166666666666673E-3</v>
      </c>
      <c r="I32" s="9" t="str">
        <f t="shared" si="0"/>
        <v>2-2009</v>
      </c>
      <c r="J32" s="2">
        <f t="shared" si="1"/>
        <v>38.714431768917571</v>
      </c>
      <c r="K32" s="1">
        <f t="shared" si="8"/>
        <v>0.61297850300786161</v>
      </c>
      <c r="M32">
        <f t="shared" si="9"/>
        <v>2</v>
      </c>
      <c r="N32" s="12" t="str">
        <f t="shared" si="2"/>
        <v>2-2009</v>
      </c>
      <c r="Q32">
        <f>INDEX(SIARMA!D:D,MATCH(Base!M32,SIARMA!A:A,0),1)</f>
        <v>1.0149999999999999</v>
      </c>
      <c r="R32" s="2">
        <f t="shared" si="3"/>
        <v>37.478161299085293</v>
      </c>
      <c r="S32" s="2">
        <f t="shared" si="4"/>
        <v>-1.2362704698322773</v>
      </c>
      <c r="U32" s="17">
        <f t="shared" si="5"/>
        <v>0</v>
      </c>
      <c r="V32" s="17">
        <f t="shared" si="6"/>
        <v>-1.2362704698322773</v>
      </c>
      <c r="W32" s="21"/>
      <c r="Y32" s="1"/>
      <c r="Z32" s="1"/>
    </row>
    <row r="33" spans="1:26" x14ac:dyDescent="0.25">
      <c r="A33" s="7">
        <v>2009</v>
      </c>
      <c r="B33" s="2">
        <v>5</v>
      </c>
      <c r="C33" s="2" t="str">
        <f t="shared" si="7"/>
        <v>5-2009</v>
      </c>
      <c r="D33" s="13">
        <v>39934</v>
      </c>
      <c r="E33" s="2"/>
      <c r="F33" s="2">
        <v>42.319433731218041</v>
      </c>
      <c r="G33" s="2"/>
      <c r="H33" s="6">
        <f>INDEX('Taxa de Juros (Ano)'!C:C,MATCH(Base!A33,'Taxa de Juros (Ano)'!A:A,0),1)</f>
        <v>7.9166666666666673E-3</v>
      </c>
      <c r="I33" s="9" t="str">
        <f t="shared" si="0"/>
        <v>2-2009</v>
      </c>
      <c r="J33" s="2">
        <f t="shared" si="1"/>
        <v>38.714431768917571</v>
      </c>
      <c r="K33" s="1">
        <f t="shared" si="8"/>
        <v>0.91946775451179241</v>
      </c>
      <c r="M33">
        <f t="shared" si="9"/>
        <v>3</v>
      </c>
      <c r="N33" s="12" t="str">
        <f t="shared" si="2"/>
        <v>3-2009</v>
      </c>
      <c r="Q33">
        <f>INDEX(SIARMA!D:D,MATCH(Base!M33,SIARMA!A:A,0),1)</f>
        <v>1.1523333333333334</v>
      </c>
      <c r="R33" s="2">
        <f t="shared" si="3"/>
        <v>40.247632643372917</v>
      </c>
      <c r="S33" s="2">
        <f t="shared" si="4"/>
        <v>1.5332008744553463</v>
      </c>
      <c r="U33" s="17">
        <f t="shared" si="5"/>
        <v>1.5332008744553463</v>
      </c>
      <c r="V33" s="17">
        <f t="shared" si="6"/>
        <v>0</v>
      </c>
      <c r="W33" s="21"/>
      <c r="Y33" s="1"/>
      <c r="Z33" s="1"/>
    </row>
    <row r="34" spans="1:26" x14ac:dyDescent="0.25">
      <c r="A34" s="7">
        <v>2009</v>
      </c>
      <c r="B34" s="2">
        <v>6</v>
      </c>
      <c r="C34" s="2" t="str">
        <f t="shared" si="7"/>
        <v>6-2009</v>
      </c>
      <c r="D34" s="13">
        <v>39965</v>
      </c>
      <c r="E34" s="2"/>
      <c r="F34" s="2">
        <v>41.778509483107328</v>
      </c>
      <c r="G34" s="2"/>
      <c r="H34" s="6">
        <f>INDEX('Taxa de Juros (Ano)'!C:C,MATCH(Base!A34,'Taxa de Juros (Ano)'!A:A,0),1)</f>
        <v>7.9166666666666673E-3</v>
      </c>
      <c r="I34" s="9" t="str">
        <f t="shared" si="0"/>
        <v>2-2009</v>
      </c>
      <c r="J34" s="2">
        <f t="shared" si="1"/>
        <v>38.714431768917571</v>
      </c>
      <c r="K34" s="1">
        <f t="shared" si="8"/>
        <v>1.2259570060157232</v>
      </c>
      <c r="M34">
        <f t="shared" si="9"/>
        <v>4</v>
      </c>
      <c r="N34" s="12" t="str">
        <f t="shared" si="2"/>
        <v>4-2009</v>
      </c>
      <c r="Q34">
        <f>INDEX(SIARMA!D:D,MATCH(Base!M34,SIARMA!A:A,0),1)</f>
        <v>1.289666666666667</v>
      </c>
      <c r="R34" s="2">
        <f t="shared" si="3"/>
        <v>39.262885810424933</v>
      </c>
      <c r="S34" s="2">
        <f t="shared" si="4"/>
        <v>0.54845404150736243</v>
      </c>
      <c r="U34" s="17">
        <f t="shared" si="5"/>
        <v>0.54845404150736243</v>
      </c>
      <c r="V34" s="17">
        <f t="shared" si="6"/>
        <v>0</v>
      </c>
      <c r="W34" s="21"/>
      <c r="Y34" s="1"/>
      <c r="Z34" s="1"/>
    </row>
    <row r="35" spans="1:26" x14ac:dyDescent="0.25">
      <c r="A35" s="7">
        <v>2009</v>
      </c>
      <c r="B35" s="2">
        <v>7</v>
      </c>
      <c r="C35" s="2" t="str">
        <f t="shared" si="7"/>
        <v>7-2009</v>
      </c>
      <c r="D35" s="13">
        <v>39995</v>
      </c>
      <c r="E35" s="2"/>
      <c r="F35" s="2">
        <v>39.970525278973483</v>
      </c>
      <c r="G35" s="2"/>
      <c r="H35" s="6">
        <f>INDEX('Taxa de Juros (Ano)'!C:C,MATCH(Base!A35,'Taxa de Juros (Ano)'!A:A,0),1)</f>
        <v>7.9166666666666673E-3</v>
      </c>
      <c r="I35" s="9" t="str">
        <f t="shared" si="0"/>
        <v>2-2009</v>
      </c>
      <c r="J35" s="2">
        <f t="shared" si="1"/>
        <v>38.714431768917571</v>
      </c>
      <c r="K35" s="1">
        <f t="shared" si="8"/>
        <v>1.532446257519654</v>
      </c>
      <c r="M35">
        <f t="shared" si="9"/>
        <v>5</v>
      </c>
      <c r="N35" s="12" t="str">
        <f t="shared" si="2"/>
        <v>5-2009</v>
      </c>
      <c r="Q35">
        <f>INDEX(SIARMA!D:D,MATCH(Base!M35,SIARMA!A:A,0),1)</f>
        <v>1.4270000000000005</v>
      </c>
      <c r="R35" s="2">
        <f t="shared" si="3"/>
        <v>37.011079021453831</v>
      </c>
      <c r="S35" s="2">
        <f t="shared" si="4"/>
        <v>-1.7033527474637395</v>
      </c>
      <c r="U35" s="17">
        <f t="shared" si="5"/>
        <v>0</v>
      </c>
      <c r="V35" s="17">
        <f t="shared" si="6"/>
        <v>-1.7033527474637395</v>
      </c>
      <c r="W35" s="21"/>
      <c r="Y35" s="1"/>
      <c r="Z35" s="1"/>
    </row>
    <row r="36" spans="1:26" x14ac:dyDescent="0.25">
      <c r="A36" s="7">
        <v>2009</v>
      </c>
      <c r="B36" s="2">
        <v>8</v>
      </c>
      <c r="C36" s="2" t="str">
        <f t="shared" si="7"/>
        <v>8-2009</v>
      </c>
      <c r="D36" s="13">
        <v>40026</v>
      </c>
      <c r="E36" s="2"/>
      <c r="F36" s="2">
        <v>40.869393880647209</v>
      </c>
      <c r="G36" s="2"/>
      <c r="H36" s="6">
        <f>INDEX('Taxa de Juros (Ano)'!C:C,MATCH(Base!A36,'Taxa de Juros (Ano)'!A:A,0),1)</f>
        <v>7.9166666666666673E-3</v>
      </c>
      <c r="I36" s="9" t="str">
        <f t="shared" si="0"/>
        <v>2-2009</v>
      </c>
      <c r="J36" s="2">
        <f t="shared" si="1"/>
        <v>38.714431768917571</v>
      </c>
      <c r="K36" s="1">
        <f t="shared" si="8"/>
        <v>1.8389355090235848</v>
      </c>
      <c r="M36">
        <f t="shared" si="9"/>
        <v>6</v>
      </c>
      <c r="N36" s="12" t="str">
        <f t="shared" si="2"/>
        <v>6-2009</v>
      </c>
      <c r="Q36">
        <f>INDEX(SIARMA!D:D,MATCH(Base!M36,SIARMA!A:A,0),1)</f>
        <v>1.5643333333333338</v>
      </c>
      <c r="R36" s="2">
        <f t="shared" si="3"/>
        <v>37.466125038290286</v>
      </c>
      <c r="S36" s="2">
        <f t="shared" si="4"/>
        <v>-1.2483067306272844</v>
      </c>
      <c r="U36" s="17">
        <f t="shared" si="5"/>
        <v>0</v>
      </c>
      <c r="V36" s="17">
        <f t="shared" si="6"/>
        <v>-1.2483067306272844</v>
      </c>
      <c r="W36" s="21"/>
      <c r="Y36" s="1"/>
      <c r="Z36" s="1"/>
    </row>
    <row r="37" spans="1:26" x14ac:dyDescent="0.25">
      <c r="A37" s="7">
        <v>2009</v>
      </c>
      <c r="B37" s="2">
        <v>9</v>
      </c>
      <c r="C37" s="2" t="str">
        <f t="shared" si="7"/>
        <v>9-2009</v>
      </c>
      <c r="D37" s="13">
        <v>40057</v>
      </c>
      <c r="E37" s="2"/>
      <c r="F37" s="2">
        <v>37.130008064913028</v>
      </c>
      <c r="G37" s="2"/>
      <c r="H37" s="6">
        <f>INDEX('Taxa de Juros (Ano)'!C:C,MATCH(Base!A37,'Taxa de Juros (Ano)'!A:A,0),1)</f>
        <v>7.9166666666666673E-3</v>
      </c>
      <c r="I37" s="9" t="str">
        <f t="shared" ref="I37:I68" si="10">CONCATENATE($B$1,"-",A37)</f>
        <v>2-2009</v>
      </c>
      <c r="J37" s="2">
        <f t="shared" ref="J37:J68" si="11">INDEX($F$4:$F$124,MATCH(I37,$C$4:$C$124,0),1)</f>
        <v>38.714431768917571</v>
      </c>
      <c r="K37" s="1">
        <f t="shared" ref="K37:K68" si="12">J37*H37*M37</f>
        <v>2.1454247605275159</v>
      </c>
      <c r="M37">
        <f t="shared" si="9"/>
        <v>7</v>
      </c>
      <c r="N37" s="12" t="str">
        <f t="shared" ref="N37:N68" si="13">CONCATENATE(M37,"-",A37)</f>
        <v>7-2009</v>
      </c>
      <c r="Q37">
        <f>INDEX(SIARMA!D:D,MATCH(Base!M37,SIARMA!A:A,0),1)</f>
        <v>1.7016666666666673</v>
      </c>
      <c r="R37" s="2">
        <f t="shared" ref="R37:R68" si="14">IF(B37&lt;$B$1,0,F37-Q37-L37-K37)</f>
        <v>33.282916637718841</v>
      </c>
      <c r="S37" s="2">
        <f t="shared" ref="S37:S68" si="15">IF(R37=0,0,R37-(J37-X37))</f>
        <v>-5.4315151311987293</v>
      </c>
      <c r="U37" s="17">
        <f t="shared" ref="U37:U68" si="16">IF(S37&gt;0,S37,0)</f>
        <v>0</v>
      </c>
      <c r="V37" s="17">
        <f t="shared" ref="V37:V68" si="17">IF(S37&lt;0,S37,0)</f>
        <v>-5.4315151311987293</v>
      </c>
      <c r="W37" s="21"/>
      <c r="Y37" s="1"/>
      <c r="Z37" s="1"/>
    </row>
    <row r="38" spans="1:26" x14ac:dyDescent="0.25">
      <c r="A38" s="7">
        <v>2009</v>
      </c>
      <c r="B38" s="2">
        <v>10</v>
      </c>
      <c r="C38" s="2" t="str">
        <f t="shared" si="7"/>
        <v>10-2009</v>
      </c>
      <c r="D38" s="13">
        <v>40087</v>
      </c>
      <c r="E38" s="2"/>
      <c r="F38" s="2">
        <v>34.162065297479529</v>
      </c>
      <c r="G38" s="2"/>
      <c r="H38" s="6">
        <f>INDEX('Taxa de Juros (Ano)'!C:C,MATCH(Base!A38,'Taxa de Juros (Ano)'!A:A,0),1)</f>
        <v>7.9166666666666673E-3</v>
      </c>
      <c r="I38" s="9" t="str">
        <f t="shared" si="10"/>
        <v>2-2009</v>
      </c>
      <c r="J38" s="2">
        <f t="shared" si="11"/>
        <v>38.714431768917571</v>
      </c>
      <c r="K38" s="1">
        <f t="shared" si="12"/>
        <v>2.4519140120314464</v>
      </c>
      <c r="M38">
        <f t="shared" si="9"/>
        <v>8</v>
      </c>
      <c r="N38" s="12" t="str">
        <f t="shared" si="13"/>
        <v>8-2009</v>
      </c>
      <c r="Q38">
        <f>INDEX(SIARMA!D:D,MATCH(Base!M38,SIARMA!A:A,0),1)</f>
        <v>1.8390000000000011</v>
      </c>
      <c r="R38" s="2">
        <f t="shared" si="14"/>
        <v>29.871151285448086</v>
      </c>
      <c r="S38" s="2">
        <f t="shared" si="15"/>
        <v>-8.8432804834694849</v>
      </c>
      <c r="U38" s="17">
        <f t="shared" si="16"/>
        <v>0</v>
      </c>
      <c r="V38" s="17">
        <f t="shared" si="17"/>
        <v>-8.8432804834694849</v>
      </c>
      <c r="W38" s="21"/>
      <c r="Y38" s="1"/>
      <c r="Z38" s="1"/>
    </row>
    <row r="39" spans="1:26" x14ac:dyDescent="0.25">
      <c r="A39" s="7">
        <v>2009</v>
      </c>
      <c r="B39" s="2">
        <v>11</v>
      </c>
      <c r="C39" s="2" t="str">
        <f t="shared" si="7"/>
        <v>11-2009</v>
      </c>
      <c r="D39" s="13">
        <v>40118</v>
      </c>
      <c r="E39" s="2"/>
      <c r="F39" s="2">
        <v>32.434978791488618</v>
      </c>
      <c r="G39" s="2"/>
      <c r="H39" s="6">
        <f>INDEX('Taxa de Juros (Ano)'!C:C,MATCH(Base!A39,'Taxa de Juros (Ano)'!A:A,0),1)</f>
        <v>7.9166666666666673E-3</v>
      </c>
      <c r="I39" s="9" t="str">
        <f t="shared" si="10"/>
        <v>2-2009</v>
      </c>
      <c r="J39" s="2">
        <f t="shared" si="11"/>
        <v>38.714431768917571</v>
      </c>
      <c r="K39" s="1">
        <f t="shared" si="12"/>
        <v>2.758403263535377</v>
      </c>
      <c r="M39">
        <f t="shared" si="9"/>
        <v>9</v>
      </c>
      <c r="N39" s="12" t="str">
        <f t="shared" si="13"/>
        <v>9-2009</v>
      </c>
      <c r="Q39">
        <f>INDEX(SIARMA!D:D,MATCH(Base!M39,SIARMA!A:A,0),1)</f>
        <v>1.9763333333333346</v>
      </c>
      <c r="R39" s="2">
        <f t="shared" si="14"/>
        <v>27.700242194619904</v>
      </c>
      <c r="S39" s="2">
        <f t="shared" si="15"/>
        <v>-11.014189574297667</v>
      </c>
      <c r="U39" s="17">
        <f t="shared" si="16"/>
        <v>0</v>
      </c>
      <c r="V39" s="17">
        <f t="shared" si="17"/>
        <v>-11.014189574297667</v>
      </c>
      <c r="W39" s="21"/>
      <c r="Y39" s="1"/>
      <c r="Z39" s="1"/>
    </row>
    <row r="40" spans="1:26" x14ac:dyDescent="0.25">
      <c r="A40" s="7">
        <v>2009</v>
      </c>
      <c r="B40" s="2">
        <v>12</v>
      </c>
      <c r="C40" s="2" t="str">
        <f t="shared" si="7"/>
        <v>12-2009</v>
      </c>
      <c r="D40" s="13">
        <v>40148</v>
      </c>
      <c r="E40" s="2"/>
      <c r="F40" s="2">
        <v>31.576012571381753</v>
      </c>
      <c r="G40" s="2"/>
      <c r="H40" s="6">
        <f>INDEX('Taxa de Juros (Ano)'!C:C,MATCH(Base!A40,'Taxa de Juros (Ano)'!A:A,0),1)</f>
        <v>7.9166666666666673E-3</v>
      </c>
      <c r="I40" s="9" t="str">
        <f t="shared" si="10"/>
        <v>2-2009</v>
      </c>
      <c r="J40" s="2">
        <f t="shared" si="11"/>
        <v>38.714431768917571</v>
      </c>
      <c r="K40" s="1">
        <f t="shared" si="12"/>
        <v>3.064892515039308</v>
      </c>
      <c r="M40">
        <f t="shared" si="9"/>
        <v>10</v>
      </c>
      <c r="N40" s="12" t="str">
        <f t="shared" si="13"/>
        <v>10-2009</v>
      </c>
      <c r="Q40">
        <f>INDEX(SIARMA!D:D,MATCH(Base!M40,SIARMA!A:A,0),1)</f>
        <v>2.1136666666666679</v>
      </c>
      <c r="R40" s="2">
        <f t="shared" si="14"/>
        <v>26.397453389675778</v>
      </c>
      <c r="S40" s="2">
        <f t="shared" si="15"/>
        <v>-12.316978379241792</v>
      </c>
      <c r="U40" s="17">
        <f t="shared" si="16"/>
        <v>0</v>
      </c>
      <c r="V40" s="17">
        <f t="shared" si="17"/>
        <v>-12.316978379241792</v>
      </c>
      <c r="W40" s="21"/>
      <c r="Y40" s="1"/>
      <c r="Z40" s="1"/>
    </row>
    <row r="41" spans="1:26" x14ac:dyDescent="0.25">
      <c r="A41" s="7">
        <v>2010</v>
      </c>
      <c r="B41" s="2">
        <v>1</v>
      </c>
      <c r="C41" s="2" t="str">
        <f t="shared" si="7"/>
        <v>1-2010</v>
      </c>
      <c r="D41" s="13">
        <v>40179</v>
      </c>
      <c r="E41" s="2"/>
      <c r="F41" s="2">
        <v>31.104998152645955</v>
      </c>
      <c r="G41" s="2"/>
      <c r="H41" s="6">
        <f>INDEX('Taxa de Juros (Ano)'!C:C,MATCH(Base!A41,'Taxa de Juros (Ano)'!A:A,0),1)</f>
        <v>7.8083333333333329E-3</v>
      </c>
      <c r="I41" s="9" t="str">
        <f t="shared" si="10"/>
        <v>2-2010</v>
      </c>
      <c r="J41" s="2">
        <f t="shared" si="11"/>
        <v>26.61616282216302</v>
      </c>
      <c r="K41" s="1">
        <f t="shared" si="12"/>
        <v>0</v>
      </c>
      <c r="M41">
        <f t="shared" si="9"/>
        <v>0</v>
      </c>
      <c r="N41" s="12" t="str">
        <f t="shared" si="13"/>
        <v>0-2010</v>
      </c>
      <c r="Q41">
        <f>INDEX(SIARMA!D:D,MATCH(Base!M41,SIARMA!A:A,0),1)</f>
        <v>0</v>
      </c>
      <c r="R41" s="2">
        <f t="shared" si="14"/>
        <v>0</v>
      </c>
      <c r="S41" s="2">
        <f t="shared" si="15"/>
        <v>0</v>
      </c>
      <c r="U41" s="17">
        <f t="shared" si="16"/>
        <v>0</v>
      </c>
      <c r="V41" s="17">
        <f t="shared" si="17"/>
        <v>0</v>
      </c>
      <c r="W41" s="21"/>
      <c r="Y41" s="1"/>
      <c r="Z41" s="1"/>
    </row>
    <row r="42" spans="1:26" x14ac:dyDescent="0.25">
      <c r="A42" s="7">
        <v>2010</v>
      </c>
      <c r="B42" s="2">
        <v>2</v>
      </c>
      <c r="C42" s="2" t="str">
        <f t="shared" si="7"/>
        <v>2-2010</v>
      </c>
      <c r="D42" s="13">
        <v>40210</v>
      </c>
      <c r="E42" s="2"/>
      <c r="F42" s="2">
        <v>26.61616282216302</v>
      </c>
      <c r="G42" s="2"/>
      <c r="H42" s="6">
        <f>INDEX('Taxa de Juros (Ano)'!C:C,MATCH(Base!A42,'Taxa de Juros (Ano)'!A:A,0),1)</f>
        <v>7.8083333333333329E-3</v>
      </c>
      <c r="I42" s="9" t="str">
        <f t="shared" si="10"/>
        <v>2-2010</v>
      </c>
      <c r="J42" s="2">
        <f t="shared" si="11"/>
        <v>26.61616282216302</v>
      </c>
      <c r="K42" s="1">
        <f t="shared" si="12"/>
        <v>0</v>
      </c>
      <c r="M42">
        <f t="shared" si="9"/>
        <v>0</v>
      </c>
      <c r="N42" s="12" t="str">
        <f t="shared" si="13"/>
        <v>0-2010</v>
      </c>
      <c r="Q42">
        <f>INDEX(SIARMA!D:D,MATCH(Base!M42,SIARMA!A:A,0),1)</f>
        <v>0</v>
      </c>
      <c r="R42" s="2">
        <f t="shared" si="14"/>
        <v>26.61616282216302</v>
      </c>
      <c r="S42" s="2">
        <f t="shared" si="15"/>
        <v>0</v>
      </c>
      <c r="U42" s="17">
        <f t="shared" si="16"/>
        <v>0</v>
      </c>
      <c r="V42" s="17">
        <f t="shared" si="17"/>
        <v>0</v>
      </c>
      <c r="W42" s="21"/>
      <c r="Y42" s="1"/>
      <c r="Z42" s="1"/>
    </row>
    <row r="43" spans="1:26" x14ac:dyDescent="0.25">
      <c r="A43" s="7">
        <v>2010</v>
      </c>
      <c r="B43" s="2">
        <v>3</v>
      </c>
      <c r="C43" s="2" t="str">
        <f t="shared" si="7"/>
        <v>3-2010</v>
      </c>
      <c r="D43" s="13">
        <v>40238</v>
      </c>
      <c r="E43" s="2"/>
      <c r="F43" s="2">
        <v>25.449634921909126</v>
      </c>
      <c r="G43" s="2"/>
      <c r="H43" s="6">
        <f>INDEX('Taxa de Juros (Ano)'!C:C,MATCH(Base!A43,'Taxa de Juros (Ano)'!A:A,0),1)</f>
        <v>7.8083333333333329E-3</v>
      </c>
      <c r="I43" s="9" t="str">
        <f t="shared" si="10"/>
        <v>2-2010</v>
      </c>
      <c r="J43" s="2">
        <f t="shared" si="11"/>
        <v>26.61616282216302</v>
      </c>
      <c r="K43" s="1">
        <f t="shared" si="12"/>
        <v>0.20782787136972289</v>
      </c>
      <c r="M43">
        <f t="shared" si="9"/>
        <v>1</v>
      </c>
      <c r="N43" s="12" t="str">
        <f t="shared" si="13"/>
        <v>1-2010</v>
      </c>
      <c r="Q43">
        <f>INDEX(SIARMA!D:D,MATCH(Base!M43,SIARMA!A:A,0),1)</f>
        <v>0.92800000000000016</v>
      </c>
      <c r="R43" s="2">
        <f t="shared" si="14"/>
        <v>24.313807050539403</v>
      </c>
      <c r="S43" s="2">
        <f t="shared" si="15"/>
        <v>-2.3023557716236169</v>
      </c>
      <c r="U43" s="17">
        <f t="shared" si="16"/>
        <v>0</v>
      </c>
      <c r="V43" s="17">
        <f t="shared" si="17"/>
        <v>-2.3023557716236169</v>
      </c>
      <c r="W43" s="21"/>
      <c r="Y43" s="1"/>
      <c r="Z43" s="1"/>
    </row>
    <row r="44" spans="1:26" x14ac:dyDescent="0.25">
      <c r="A44" s="7">
        <v>2010</v>
      </c>
      <c r="B44" s="2">
        <v>4</v>
      </c>
      <c r="C44" s="2" t="str">
        <f t="shared" si="7"/>
        <v>4-2010</v>
      </c>
      <c r="D44" s="13">
        <v>40269</v>
      </c>
      <c r="E44" s="2"/>
      <c r="F44" s="2">
        <v>25.810927041763048</v>
      </c>
      <c r="G44" s="2"/>
      <c r="H44" s="6">
        <f>INDEX('Taxa de Juros (Ano)'!C:C,MATCH(Base!A44,'Taxa de Juros (Ano)'!A:A,0),1)</f>
        <v>7.8083333333333329E-3</v>
      </c>
      <c r="I44" s="9" t="str">
        <f t="shared" si="10"/>
        <v>2-2010</v>
      </c>
      <c r="J44" s="2">
        <f t="shared" si="11"/>
        <v>26.61616282216302</v>
      </c>
      <c r="K44" s="1">
        <f t="shared" si="12"/>
        <v>0.41565574273944578</v>
      </c>
      <c r="M44">
        <f t="shared" si="9"/>
        <v>2</v>
      </c>
      <c r="N44" s="12" t="str">
        <f t="shared" si="13"/>
        <v>2-2010</v>
      </c>
      <c r="Q44">
        <f>INDEX(SIARMA!D:D,MATCH(Base!M44,SIARMA!A:A,0),1)</f>
        <v>1.0149999999999999</v>
      </c>
      <c r="R44" s="2">
        <f t="shared" si="14"/>
        <v>24.380271299023601</v>
      </c>
      <c r="S44" s="2">
        <f t="shared" si="15"/>
        <v>-2.2358915231394185</v>
      </c>
      <c r="U44" s="17">
        <f t="shared" si="16"/>
        <v>0</v>
      </c>
      <c r="V44" s="17">
        <f t="shared" si="17"/>
        <v>-2.2358915231394185</v>
      </c>
      <c r="W44" s="21"/>
      <c r="Y44" s="1"/>
      <c r="Z44" s="1"/>
    </row>
    <row r="45" spans="1:26" x14ac:dyDescent="0.25">
      <c r="A45" s="7">
        <v>2010</v>
      </c>
      <c r="B45" s="2">
        <v>5</v>
      </c>
      <c r="C45" s="2" t="str">
        <f t="shared" si="7"/>
        <v>5-2010</v>
      </c>
      <c r="D45" s="13">
        <v>40299</v>
      </c>
      <c r="E45" s="2"/>
      <c r="F45" s="2">
        <v>26.463508098389898</v>
      </c>
      <c r="G45" s="2"/>
      <c r="H45" s="6">
        <f>INDEX('Taxa de Juros (Ano)'!C:C,MATCH(Base!A45,'Taxa de Juros (Ano)'!A:A,0),1)</f>
        <v>7.8083333333333329E-3</v>
      </c>
      <c r="I45" s="9" t="str">
        <f t="shared" si="10"/>
        <v>2-2010</v>
      </c>
      <c r="J45" s="2">
        <f t="shared" si="11"/>
        <v>26.61616282216302</v>
      </c>
      <c r="K45" s="1">
        <f t="shared" si="12"/>
        <v>0.62348361410916864</v>
      </c>
      <c r="M45">
        <f t="shared" si="9"/>
        <v>3</v>
      </c>
      <c r="N45" s="12" t="str">
        <f t="shared" si="13"/>
        <v>3-2010</v>
      </c>
      <c r="Q45">
        <f>INDEX(SIARMA!D:D,MATCH(Base!M45,SIARMA!A:A,0),1)</f>
        <v>1.1523333333333334</v>
      </c>
      <c r="R45" s="2">
        <f t="shared" si="14"/>
        <v>24.687691150947394</v>
      </c>
      <c r="S45" s="2">
        <f t="shared" si="15"/>
        <v>-1.9284716712156253</v>
      </c>
      <c r="U45" s="17">
        <f t="shared" si="16"/>
        <v>0</v>
      </c>
      <c r="V45" s="17">
        <f t="shared" si="17"/>
        <v>-1.9284716712156253</v>
      </c>
      <c r="W45" s="21"/>
      <c r="Y45" s="1"/>
      <c r="Z45" s="1"/>
    </row>
    <row r="46" spans="1:26" x14ac:dyDescent="0.25">
      <c r="A46" s="7">
        <v>2010</v>
      </c>
      <c r="B46" s="2">
        <v>6</v>
      </c>
      <c r="C46" s="2" t="str">
        <f t="shared" si="7"/>
        <v>6-2010</v>
      </c>
      <c r="D46" s="13">
        <v>40330</v>
      </c>
      <c r="E46" s="2"/>
      <c r="F46" s="2">
        <v>27.31619207345117</v>
      </c>
      <c r="G46" s="2"/>
      <c r="H46" s="6">
        <f>INDEX('Taxa de Juros (Ano)'!C:C,MATCH(Base!A46,'Taxa de Juros (Ano)'!A:A,0),1)</f>
        <v>7.8083333333333329E-3</v>
      </c>
      <c r="I46" s="9" t="str">
        <f t="shared" si="10"/>
        <v>2-2010</v>
      </c>
      <c r="J46" s="2">
        <f t="shared" si="11"/>
        <v>26.61616282216302</v>
      </c>
      <c r="K46" s="1">
        <f t="shared" si="12"/>
        <v>0.83131148547889155</v>
      </c>
      <c r="M46">
        <f t="shared" si="9"/>
        <v>4</v>
      </c>
      <c r="N46" s="12" t="str">
        <f t="shared" si="13"/>
        <v>4-2010</v>
      </c>
      <c r="Q46">
        <f>INDEX(SIARMA!D:D,MATCH(Base!M46,SIARMA!A:A,0),1)</f>
        <v>1.289666666666667</v>
      </c>
      <c r="R46" s="2">
        <f t="shared" si="14"/>
        <v>25.195213921305612</v>
      </c>
      <c r="S46" s="2">
        <f t="shared" si="15"/>
        <v>-1.4209489008574074</v>
      </c>
      <c r="U46" s="17">
        <f t="shared" si="16"/>
        <v>0</v>
      </c>
      <c r="V46" s="17">
        <f t="shared" si="17"/>
        <v>-1.4209489008574074</v>
      </c>
      <c r="W46" s="21"/>
      <c r="Y46" s="1"/>
      <c r="Z46" s="1"/>
    </row>
    <row r="47" spans="1:26" x14ac:dyDescent="0.25">
      <c r="A47" s="7">
        <v>2010</v>
      </c>
      <c r="B47" s="2">
        <v>7</v>
      </c>
      <c r="C47" s="2" t="str">
        <f t="shared" si="7"/>
        <v>7-2010</v>
      </c>
      <c r="D47" s="13">
        <v>40360</v>
      </c>
      <c r="E47" s="2"/>
      <c r="F47" s="2">
        <v>30.181223704406676</v>
      </c>
      <c r="G47" s="2"/>
      <c r="H47" s="6">
        <f>INDEX('Taxa de Juros (Ano)'!C:C,MATCH(Base!A47,'Taxa de Juros (Ano)'!A:A,0),1)</f>
        <v>7.8083333333333329E-3</v>
      </c>
      <c r="I47" s="9" t="str">
        <f t="shared" si="10"/>
        <v>2-2010</v>
      </c>
      <c r="J47" s="2">
        <f t="shared" si="11"/>
        <v>26.61616282216302</v>
      </c>
      <c r="K47" s="1">
        <f t="shared" si="12"/>
        <v>1.0391393568486145</v>
      </c>
      <c r="M47">
        <f t="shared" si="9"/>
        <v>5</v>
      </c>
      <c r="N47" s="12" t="str">
        <f t="shared" si="13"/>
        <v>5-2010</v>
      </c>
      <c r="Q47">
        <f>INDEX(SIARMA!D:D,MATCH(Base!M47,SIARMA!A:A,0),1)</f>
        <v>1.4270000000000005</v>
      </c>
      <c r="R47" s="2">
        <f t="shared" si="14"/>
        <v>27.715084347558061</v>
      </c>
      <c r="S47" s="2">
        <f t="shared" si="15"/>
        <v>1.098921525395042</v>
      </c>
      <c r="U47" s="17">
        <f t="shared" si="16"/>
        <v>1.098921525395042</v>
      </c>
      <c r="V47" s="17">
        <f t="shared" si="17"/>
        <v>0</v>
      </c>
      <c r="W47" s="21"/>
      <c r="Y47" s="1"/>
      <c r="Z47" s="1"/>
    </row>
    <row r="48" spans="1:26" x14ac:dyDescent="0.25">
      <c r="A48" s="7">
        <v>2010</v>
      </c>
      <c r="B48" s="2">
        <v>8</v>
      </c>
      <c r="C48" s="2" t="str">
        <f t="shared" si="7"/>
        <v>8-2010</v>
      </c>
      <c r="D48" s="13">
        <v>40391</v>
      </c>
      <c r="E48" s="2"/>
      <c r="F48" s="2">
        <v>32.267290008965752</v>
      </c>
      <c r="G48" s="2"/>
      <c r="H48" s="6">
        <f>INDEX('Taxa de Juros (Ano)'!C:C,MATCH(Base!A48,'Taxa de Juros (Ano)'!A:A,0),1)</f>
        <v>7.8083333333333329E-3</v>
      </c>
      <c r="I48" s="9" t="str">
        <f t="shared" si="10"/>
        <v>2-2010</v>
      </c>
      <c r="J48" s="2">
        <f t="shared" si="11"/>
        <v>26.61616282216302</v>
      </c>
      <c r="K48" s="1">
        <f t="shared" si="12"/>
        <v>1.2469672282183373</v>
      </c>
      <c r="M48">
        <f t="shared" si="9"/>
        <v>6</v>
      </c>
      <c r="N48" s="12" t="str">
        <f t="shared" si="13"/>
        <v>6-2010</v>
      </c>
      <c r="Q48">
        <f>INDEX(SIARMA!D:D,MATCH(Base!M48,SIARMA!A:A,0),1)</f>
        <v>1.5643333333333338</v>
      </c>
      <c r="R48" s="2">
        <f t="shared" si="14"/>
        <v>29.45598944741408</v>
      </c>
      <c r="S48" s="2">
        <f t="shared" si="15"/>
        <v>2.8398266252510602</v>
      </c>
      <c r="U48" s="17">
        <f t="shared" si="16"/>
        <v>2.8398266252510602</v>
      </c>
      <c r="V48" s="17">
        <f t="shared" si="17"/>
        <v>0</v>
      </c>
      <c r="W48" s="21"/>
      <c r="Y48" s="1"/>
      <c r="Z48" s="1"/>
    </row>
    <row r="49" spans="1:26" x14ac:dyDescent="0.25">
      <c r="A49" s="7">
        <v>2010</v>
      </c>
      <c r="B49" s="2">
        <v>9</v>
      </c>
      <c r="C49" s="2" t="str">
        <f t="shared" si="7"/>
        <v>9-2010</v>
      </c>
      <c r="D49" s="13">
        <v>40422</v>
      </c>
      <c r="E49" s="2"/>
      <c r="F49" s="2">
        <v>33.485389337181552</v>
      </c>
      <c r="G49" s="2"/>
      <c r="H49" s="6">
        <f>INDEX('Taxa de Juros (Ano)'!C:C,MATCH(Base!A49,'Taxa de Juros (Ano)'!A:A,0),1)</f>
        <v>7.8083333333333329E-3</v>
      </c>
      <c r="I49" s="9" t="str">
        <f t="shared" si="10"/>
        <v>2-2010</v>
      </c>
      <c r="J49" s="2">
        <f t="shared" si="11"/>
        <v>26.61616282216302</v>
      </c>
      <c r="K49" s="1">
        <f t="shared" si="12"/>
        <v>1.4547950995880603</v>
      </c>
      <c r="M49">
        <f t="shared" si="9"/>
        <v>7</v>
      </c>
      <c r="N49" s="12" t="str">
        <f t="shared" si="13"/>
        <v>7-2010</v>
      </c>
      <c r="Q49">
        <f>INDEX(SIARMA!D:D,MATCH(Base!M49,SIARMA!A:A,0),1)</f>
        <v>1.7016666666666673</v>
      </c>
      <c r="R49" s="2">
        <f t="shared" si="14"/>
        <v>30.328927570926822</v>
      </c>
      <c r="S49" s="2">
        <f t="shared" si="15"/>
        <v>3.7127647487638029</v>
      </c>
      <c r="U49" s="17">
        <f t="shared" si="16"/>
        <v>3.7127647487638029</v>
      </c>
      <c r="V49" s="17">
        <f t="shared" si="17"/>
        <v>0</v>
      </c>
      <c r="W49" s="21"/>
      <c r="Y49" s="1"/>
      <c r="Z49" s="1"/>
    </row>
    <row r="50" spans="1:26" x14ac:dyDescent="0.25">
      <c r="A50" s="7">
        <v>2010</v>
      </c>
      <c r="B50" s="2">
        <v>10</v>
      </c>
      <c r="C50" s="2" t="str">
        <f t="shared" si="7"/>
        <v>10-2010</v>
      </c>
      <c r="D50" s="13">
        <v>40452</v>
      </c>
      <c r="E50" s="2"/>
      <c r="F50" s="2">
        <v>34.350899710626891</v>
      </c>
      <c r="G50" s="2"/>
      <c r="H50" s="6">
        <f>INDEX('Taxa de Juros (Ano)'!C:C,MATCH(Base!A50,'Taxa de Juros (Ano)'!A:A,0),1)</f>
        <v>7.8083333333333329E-3</v>
      </c>
      <c r="I50" s="9" t="str">
        <f t="shared" si="10"/>
        <v>2-2010</v>
      </c>
      <c r="J50" s="2">
        <f t="shared" si="11"/>
        <v>26.61616282216302</v>
      </c>
      <c r="K50" s="1">
        <f t="shared" si="12"/>
        <v>1.6626229709577831</v>
      </c>
      <c r="M50">
        <f t="shared" si="9"/>
        <v>8</v>
      </c>
      <c r="N50" s="12" t="str">
        <f t="shared" si="13"/>
        <v>8-2010</v>
      </c>
      <c r="Q50">
        <f>INDEX(SIARMA!D:D,MATCH(Base!M50,SIARMA!A:A,0),1)</f>
        <v>1.8390000000000011</v>
      </c>
      <c r="R50" s="2">
        <f t="shared" si="14"/>
        <v>30.849276739669108</v>
      </c>
      <c r="S50" s="2">
        <f t="shared" si="15"/>
        <v>4.2331139175060883</v>
      </c>
      <c r="U50" s="17">
        <f t="shared" si="16"/>
        <v>4.2331139175060883</v>
      </c>
      <c r="V50" s="17">
        <f t="shared" si="17"/>
        <v>0</v>
      </c>
      <c r="W50" s="21"/>
      <c r="Y50" s="1"/>
      <c r="Z50" s="1"/>
    </row>
    <row r="51" spans="1:26" x14ac:dyDescent="0.25">
      <c r="A51" s="7">
        <v>2010</v>
      </c>
      <c r="B51" s="2">
        <v>11</v>
      </c>
      <c r="C51" s="2" t="str">
        <f t="shared" si="7"/>
        <v>11-2010</v>
      </c>
      <c r="D51" s="13">
        <v>40483</v>
      </c>
      <c r="E51" s="2"/>
      <c r="F51" s="2">
        <v>38.707793015929894</v>
      </c>
      <c r="G51" s="2"/>
      <c r="H51" s="6">
        <f>INDEX('Taxa de Juros (Ano)'!C:C,MATCH(Base!A51,'Taxa de Juros (Ano)'!A:A,0),1)</f>
        <v>7.8083333333333329E-3</v>
      </c>
      <c r="I51" s="9" t="str">
        <f t="shared" si="10"/>
        <v>2-2010</v>
      </c>
      <c r="J51" s="2">
        <f t="shared" si="11"/>
        <v>26.61616282216302</v>
      </c>
      <c r="K51" s="1">
        <f t="shared" si="12"/>
        <v>1.8704508423275059</v>
      </c>
      <c r="M51">
        <f t="shared" si="9"/>
        <v>9</v>
      </c>
      <c r="N51" s="12" t="str">
        <f t="shared" si="13"/>
        <v>9-2010</v>
      </c>
      <c r="Q51">
        <f>INDEX(SIARMA!D:D,MATCH(Base!M51,SIARMA!A:A,0),1)</f>
        <v>1.9763333333333346</v>
      </c>
      <c r="R51" s="2">
        <f t="shared" si="14"/>
        <v>34.861008840269051</v>
      </c>
      <c r="S51" s="2">
        <f t="shared" si="15"/>
        <v>8.2448460181060312</v>
      </c>
      <c r="U51" s="17">
        <f t="shared" si="16"/>
        <v>8.2448460181060312</v>
      </c>
      <c r="V51" s="17">
        <f t="shared" si="17"/>
        <v>0</v>
      </c>
      <c r="W51" s="21"/>
      <c r="Y51" s="1"/>
      <c r="Z51" s="1"/>
    </row>
    <row r="52" spans="1:26" x14ac:dyDescent="0.25">
      <c r="A52" s="7">
        <v>2010</v>
      </c>
      <c r="B52" s="2">
        <v>12</v>
      </c>
      <c r="C52" s="2" t="str">
        <f t="shared" si="7"/>
        <v>12-2010</v>
      </c>
      <c r="D52" s="13">
        <v>40513</v>
      </c>
      <c r="E52" s="2"/>
      <c r="F52" s="2">
        <v>38.828149452668626</v>
      </c>
      <c r="G52" s="2"/>
      <c r="H52" s="6">
        <f>INDEX('Taxa de Juros (Ano)'!C:C,MATCH(Base!A52,'Taxa de Juros (Ano)'!A:A,0),1)</f>
        <v>7.8083333333333329E-3</v>
      </c>
      <c r="I52" s="9" t="str">
        <f t="shared" si="10"/>
        <v>2-2010</v>
      </c>
      <c r="J52" s="2">
        <f t="shared" si="11"/>
        <v>26.61616282216302</v>
      </c>
      <c r="K52" s="1">
        <f t="shared" si="12"/>
        <v>2.0782787136972289</v>
      </c>
      <c r="M52">
        <f t="shared" si="9"/>
        <v>10</v>
      </c>
      <c r="N52" s="12" t="str">
        <f t="shared" si="13"/>
        <v>10-2010</v>
      </c>
      <c r="Q52">
        <f>INDEX(SIARMA!D:D,MATCH(Base!M52,SIARMA!A:A,0),1)</f>
        <v>2.1136666666666679</v>
      </c>
      <c r="R52" s="2">
        <f t="shared" si="14"/>
        <v>34.636204072304729</v>
      </c>
      <c r="S52" s="2">
        <f t="shared" si="15"/>
        <v>8.0200412501417091</v>
      </c>
      <c r="U52" s="17">
        <f t="shared" si="16"/>
        <v>8.0200412501417091</v>
      </c>
      <c r="V52" s="17">
        <f t="shared" si="17"/>
        <v>0</v>
      </c>
      <c r="W52" s="21"/>
      <c r="Y52" s="1"/>
      <c r="Z52" s="1"/>
    </row>
    <row r="53" spans="1:26" x14ac:dyDescent="0.25">
      <c r="A53" s="7">
        <v>2011</v>
      </c>
      <c r="B53" s="2">
        <v>1</v>
      </c>
      <c r="C53" s="2" t="str">
        <f t="shared" si="7"/>
        <v>1-2011</v>
      </c>
      <c r="D53" s="13">
        <v>40544</v>
      </c>
      <c r="E53" s="2"/>
      <c r="F53" s="2">
        <v>39.971657663372802</v>
      </c>
      <c r="G53" s="2"/>
      <c r="H53" s="6">
        <f>INDEX('Taxa de Juros (Ano)'!C:C,MATCH(Base!A53,'Taxa de Juros (Ano)'!A:A,0),1)</f>
        <v>9.1999999999999998E-3</v>
      </c>
      <c r="I53" s="9" t="str">
        <f t="shared" si="10"/>
        <v>2-2011</v>
      </c>
      <c r="J53" s="2">
        <f t="shared" si="11"/>
        <v>40.850322923308632</v>
      </c>
      <c r="K53" s="1">
        <f t="shared" si="12"/>
        <v>0</v>
      </c>
      <c r="M53">
        <f t="shared" si="9"/>
        <v>0</v>
      </c>
      <c r="N53" s="12" t="str">
        <f t="shared" si="13"/>
        <v>0-2011</v>
      </c>
      <c r="Q53">
        <f>INDEX(SIARMA!D:D,MATCH(Base!M53,SIARMA!A:A,0),1)</f>
        <v>0</v>
      </c>
      <c r="R53" s="2">
        <f t="shared" si="14"/>
        <v>0</v>
      </c>
      <c r="S53" s="2">
        <f t="shared" si="15"/>
        <v>0</v>
      </c>
      <c r="U53" s="17">
        <f t="shared" si="16"/>
        <v>0</v>
      </c>
      <c r="V53" s="17">
        <f t="shared" si="17"/>
        <v>0</v>
      </c>
      <c r="W53" s="21"/>
      <c r="Y53" s="1"/>
      <c r="Z53" s="1"/>
    </row>
    <row r="54" spans="1:26" x14ac:dyDescent="0.25">
      <c r="A54" s="7">
        <v>2011</v>
      </c>
      <c r="B54" s="2">
        <v>2</v>
      </c>
      <c r="C54" s="2" t="str">
        <f t="shared" si="7"/>
        <v>2-2011</v>
      </c>
      <c r="D54" s="13">
        <v>40575</v>
      </c>
      <c r="E54" s="2"/>
      <c r="F54" s="2">
        <v>40.850322923308632</v>
      </c>
      <c r="G54" s="2"/>
      <c r="H54" s="6">
        <f>INDEX('Taxa de Juros (Ano)'!C:C,MATCH(Base!A54,'Taxa de Juros (Ano)'!A:A,0),1)</f>
        <v>9.1999999999999998E-3</v>
      </c>
      <c r="I54" s="9" t="str">
        <f t="shared" si="10"/>
        <v>2-2011</v>
      </c>
      <c r="J54" s="2">
        <f t="shared" si="11"/>
        <v>40.850322923308632</v>
      </c>
      <c r="K54" s="1">
        <f t="shared" si="12"/>
        <v>0</v>
      </c>
      <c r="M54">
        <f t="shared" si="9"/>
        <v>0</v>
      </c>
      <c r="N54" s="12" t="str">
        <f t="shared" si="13"/>
        <v>0-2011</v>
      </c>
      <c r="Q54">
        <f>INDEX(SIARMA!D:D,MATCH(Base!M54,SIARMA!A:A,0),1)</f>
        <v>0</v>
      </c>
      <c r="R54" s="2">
        <f t="shared" si="14"/>
        <v>40.850322923308632</v>
      </c>
      <c r="S54" s="2">
        <f t="shared" si="15"/>
        <v>0</v>
      </c>
      <c r="U54" s="17">
        <f t="shared" si="16"/>
        <v>0</v>
      </c>
      <c r="V54" s="17">
        <f t="shared" si="17"/>
        <v>0</v>
      </c>
      <c r="W54" s="21"/>
      <c r="Y54" s="1"/>
      <c r="Z54" s="1"/>
    </row>
    <row r="55" spans="1:26" x14ac:dyDescent="0.25">
      <c r="A55" s="7">
        <v>2011</v>
      </c>
      <c r="B55" s="2">
        <v>3</v>
      </c>
      <c r="C55" s="2" t="str">
        <f t="shared" si="7"/>
        <v>3-2011</v>
      </c>
      <c r="D55" s="13">
        <v>40603</v>
      </c>
      <c r="E55" s="2"/>
      <c r="F55" s="2">
        <v>38.34070957308731</v>
      </c>
      <c r="G55" s="2"/>
      <c r="H55" s="6">
        <f>INDEX('Taxa de Juros (Ano)'!C:C,MATCH(Base!A55,'Taxa de Juros (Ano)'!A:A,0),1)</f>
        <v>9.1999999999999998E-3</v>
      </c>
      <c r="I55" s="9" t="str">
        <f t="shared" si="10"/>
        <v>2-2011</v>
      </c>
      <c r="J55" s="2">
        <f t="shared" si="11"/>
        <v>40.850322923308632</v>
      </c>
      <c r="K55" s="1">
        <f t="shared" si="12"/>
        <v>0.37582297089443939</v>
      </c>
      <c r="M55">
        <f t="shared" si="9"/>
        <v>1</v>
      </c>
      <c r="N55" s="12" t="str">
        <f t="shared" si="13"/>
        <v>1-2011</v>
      </c>
      <c r="Q55">
        <f>INDEX(SIARMA!D:D,MATCH(Base!M55,SIARMA!A:A,0),1)</f>
        <v>0.92800000000000016</v>
      </c>
      <c r="R55" s="2">
        <f t="shared" si="14"/>
        <v>37.036886602192872</v>
      </c>
      <c r="S55" s="2">
        <f t="shared" si="15"/>
        <v>-3.8134363211157591</v>
      </c>
      <c r="U55" s="17">
        <f t="shared" si="16"/>
        <v>0</v>
      </c>
      <c r="V55" s="17">
        <f t="shared" si="17"/>
        <v>-3.8134363211157591</v>
      </c>
      <c r="W55" s="21"/>
      <c r="Y55" s="1"/>
      <c r="Z55" s="1"/>
    </row>
    <row r="56" spans="1:26" x14ac:dyDescent="0.25">
      <c r="A56" s="7">
        <v>2011</v>
      </c>
      <c r="B56" s="2">
        <v>4</v>
      </c>
      <c r="C56" s="2" t="str">
        <f t="shared" si="7"/>
        <v>4-2011</v>
      </c>
      <c r="D56" s="13">
        <v>40634</v>
      </c>
      <c r="E56" s="2"/>
      <c r="F56" s="2">
        <v>35.961568588225227</v>
      </c>
      <c r="G56" s="2"/>
      <c r="H56" s="6">
        <f>INDEX('Taxa de Juros (Ano)'!C:C,MATCH(Base!A56,'Taxa de Juros (Ano)'!A:A,0),1)</f>
        <v>9.1999999999999998E-3</v>
      </c>
      <c r="I56" s="9" t="str">
        <f t="shared" si="10"/>
        <v>2-2011</v>
      </c>
      <c r="J56" s="2">
        <f t="shared" si="11"/>
        <v>40.850322923308632</v>
      </c>
      <c r="K56" s="1">
        <f t="shared" si="12"/>
        <v>0.75164594178887878</v>
      </c>
      <c r="M56">
        <f t="shared" si="9"/>
        <v>2</v>
      </c>
      <c r="N56" s="12" t="str">
        <f t="shared" si="13"/>
        <v>2-2011</v>
      </c>
      <c r="Q56">
        <f>INDEX(SIARMA!D:D,MATCH(Base!M56,SIARMA!A:A,0),1)</f>
        <v>1.0149999999999999</v>
      </c>
      <c r="R56" s="2">
        <f t="shared" si="14"/>
        <v>34.194922646436346</v>
      </c>
      <c r="S56" s="2">
        <f t="shared" si="15"/>
        <v>-6.6554002768722853</v>
      </c>
      <c r="U56" s="17">
        <f t="shared" si="16"/>
        <v>0</v>
      </c>
      <c r="V56" s="17">
        <f t="shared" si="17"/>
        <v>-6.6554002768722853</v>
      </c>
      <c r="W56" s="21"/>
      <c r="Y56" s="1"/>
      <c r="Z56" s="1"/>
    </row>
    <row r="57" spans="1:26" x14ac:dyDescent="0.25">
      <c r="A57" s="7">
        <v>2011</v>
      </c>
      <c r="B57" s="2">
        <v>5</v>
      </c>
      <c r="C57" s="2" t="str">
        <f t="shared" si="7"/>
        <v>5-2011</v>
      </c>
      <c r="D57" s="13">
        <v>40664</v>
      </c>
      <c r="E57" s="2"/>
      <c r="F57" s="2">
        <v>37.262082370463212</v>
      </c>
      <c r="G57" s="2"/>
      <c r="H57" s="6">
        <f>INDEX('Taxa de Juros (Ano)'!C:C,MATCH(Base!A57,'Taxa de Juros (Ano)'!A:A,0),1)</f>
        <v>9.1999999999999998E-3</v>
      </c>
      <c r="I57" s="9" t="str">
        <f t="shared" si="10"/>
        <v>2-2011</v>
      </c>
      <c r="J57" s="2">
        <f t="shared" si="11"/>
        <v>40.850322923308632</v>
      </c>
      <c r="K57" s="1">
        <f t="shared" si="12"/>
        <v>1.1274689126833182</v>
      </c>
      <c r="M57">
        <f t="shared" si="9"/>
        <v>3</v>
      </c>
      <c r="N57" s="12" t="str">
        <f t="shared" si="13"/>
        <v>3-2011</v>
      </c>
      <c r="Q57">
        <f>INDEX(SIARMA!D:D,MATCH(Base!M57,SIARMA!A:A,0),1)</f>
        <v>1.1523333333333334</v>
      </c>
      <c r="R57" s="2">
        <f t="shared" si="14"/>
        <v>34.982280124446561</v>
      </c>
      <c r="S57" s="2">
        <f t="shared" si="15"/>
        <v>-5.8680427988620707</v>
      </c>
      <c r="U57" s="17">
        <f t="shared" si="16"/>
        <v>0</v>
      </c>
      <c r="V57" s="17">
        <f t="shared" si="17"/>
        <v>-5.8680427988620707</v>
      </c>
      <c r="W57" s="21"/>
      <c r="Y57" s="1"/>
      <c r="Z57" s="1"/>
    </row>
    <row r="58" spans="1:26" x14ac:dyDescent="0.25">
      <c r="A58" s="7">
        <v>2011</v>
      </c>
      <c r="B58" s="2">
        <v>6</v>
      </c>
      <c r="C58" s="2" t="str">
        <f t="shared" si="7"/>
        <v>6-2011</v>
      </c>
      <c r="D58" s="13">
        <v>40695</v>
      </c>
      <c r="E58" s="2"/>
      <c r="F58" s="2">
        <v>37.114926651572574</v>
      </c>
      <c r="G58" s="2"/>
      <c r="H58" s="6">
        <f>INDEX('Taxa de Juros (Ano)'!C:C,MATCH(Base!A58,'Taxa de Juros (Ano)'!A:A,0),1)</f>
        <v>9.1999999999999998E-3</v>
      </c>
      <c r="I58" s="9" t="str">
        <f t="shared" si="10"/>
        <v>2-2011</v>
      </c>
      <c r="J58" s="2">
        <f t="shared" si="11"/>
        <v>40.850322923308632</v>
      </c>
      <c r="K58" s="1">
        <f t="shared" si="12"/>
        <v>1.5032918835777576</v>
      </c>
      <c r="M58">
        <f t="shared" si="9"/>
        <v>4</v>
      </c>
      <c r="N58" s="12" t="str">
        <f t="shared" si="13"/>
        <v>4-2011</v>
      </c>
      <c r="Q58">
        <f>INDEX(SIARMA!D:D,MATCH(Base!M58,SIARMA!A:A,0),1)</f>
        <v>1.289666666666667</v>
      </c>
      <c r="R58" s="2">
        <f t="shared" si="14"/>
        <v>34.321968101328146</v>
      </c>
      <c r="S58" s="2">
        <f t="shared" si="15"/>
        <v>-6.5283548219804857</v>
      </c>
      <c r="U58" s="17">
        <f t="shared" si="16"/>
        <v>0</v>
      </c>
      <c r="V58" s="17">
        <f t="shared" si="17"/>
        <v>-6.5283548219804857</v>
      </c>
      <c r="W58" s="21"/>
      <c r="Y58" s="1"/>
      <c r="Z58" s="1"/>
    </row>
    <row r="59" spans="1:26" x14ac:dyDescent="0.25">
      <c r="A59" s="7">
        <v>2011</v>
      </c>
      <c r="B59" s="2">
        <v>7</v>
      </c>
      <c r="C59" s="2" t="str">
        <f t="shared" si="7"/>
        <v>7-2011</v>
      </c>
      <c r="D59" s="13">
        <v>40725</v>
      </c>
      <c r="E59" s="2"/>
      <c r="F59" s="2">
        <v>37.466615299721965</v>
      </c>
      <c r="G59" s="2"/>
      <c r="H59" s="6">
        <f>INDEX('Taxa de Juros (Ano)'!C:C,MATCH(Base!A59,'Taxa de Juros (Ano)'!A:A,0),1)</f>
        <v>9.1999999999999998E-3</v>
      </c>
      <c r="I59" s="9" t="str">
        <f t="shared" si="10"/>
        <v>2-2011</v>
      </c>
      <c r="J59" s="2">
        <f t="shared" si="11"/>
        <v>40.850322923308632</v>
      </c>
      <c r="K59" s="1">
        <f t="shared" si="12"/>
        <v>1.8791148544721969</v>
      </c>
      <c r="M59">
        <f t="shared" si="9"/>
        <v>5</v>
      </c>
      <c r="N59" s="12" t="str">
        <f t="shared" si="13"/>
        <v>5-2011</v>
      </c>
      <c r="Q59">
        <f>INDEX(SIARMA!D:D,MATCH(Base!M59,SIARMA!A:A,0),1)</f>
        <v>1.4270000000000005</v>
      </c>
      <c r="R59" s="2">
        <f t="shared" si="14"/>
        <v>34.160500445249767</v>
      </c>
      <c r="S59" s="2">
        <f t="shared" si="15"/>
        <v>-6.6898224780588649</v>
      </c>
      <c r="U59" s="17">
        <f t="shared" si="16"/>
        <v>0</v>
      </c>
      <c r="V59" s="17">
        <f t="shared" si="17"/>
        <v>-6.6898224780588649</v>
      </c>
      <c r="W59" s="21"/>
      <c r="Y59" s="1"/>
      <c r="Z59" s="1"/>
    </row>
    <row r="60" spans="1:26" x14ac:dyDescent="0.25">
      <c r="A60" s="7">
        <v>2011</v>
      </c>
      <c r="B60" s="2">
        <v>8</v>
      </c>
      <c r="C60" s="2" t="str">
        <f t="shared" si="7"/>
        <v>8-2011</v>
      </c>
      <c r="D60" s="13">
        <v>40756</v>
      </c>
      <c r="E60" s="2"/>
      <c r="F60" s="2">
        <v>37.875373728469896</v>
      </c>
      <c r="G60" s="2"/>
      <c r="H60" s="6">
        <f>INDEX('Taxa de Juros (Ano)'!C:C,MATCH(Base!A60,'Taxa de Juros (Ano)'!A:A,0),1)</f>
        <v>9.1999999999999998E-3</v>
      </c>
      <c r="I60" s="9" t="str">
        <f t="shared" si="10"/>
        <v>2-2011</v>
      </c>
      <c r="J60" s="2">
        <f t="shared" si="11"/>
        <v>40.850322923308632</v>
      </c>
      <c r="K60" s="1">
        <f t="shared" si="12"/>
        <v>2.2549378253666363</v>
      </c>
      <c r="M60">
        <f t="shared" si="9"/>
        <v>6</v>
      </c>
      <c r="N60" s="12" t="str">
        <f t="shared" si="13"/>
        <v>6-2011</v>
      </c>
      <c r="Q60">
        <f>INDEX(SIARMA!D:D,MATCH(Base!M60,SIARMA!A:A,0),1)</f>
        <v>1.5643333333333338</v>
      </c>
      <c r="R60" s="2">
        <f t="shared" si="14"/>
        <v>34.056102569769919</v>
      </c>
      <c r="S60" s="2">
        <f t="shared" si="15"/>
        <v>-6.7942203535387122</v>
      </c>
      <c r="U60" s="17">
        <f t="shared" si="16"/>
        <v>0</v>
      </c>
      <c r="V60" s="17">
        <f t="shared" si="17"/>
        <v>-6.7942203535387122</v>
      </c>
      <c r="W60" s="21"/>
      <c r="Y60" s="1"/>
      <c r="Z60" s="1"/>
    </row>
    <row r="61" spans="1:26" x14ac:dyDescent="0.25">
      <c r="A61" s="7">
        <v>2011</v>
      </c>
      <c r="B61" s="2">
        <v>9</v>
      </c>
      <c r="C61" s="2" t="str">
        <f t="shared" si="7"/>
        <v>9-2011</v>
      </c>
      <c r="D61" s="13">
        <v>40787</v>
      </c>
      <c r="E61" s="2"/>
      <c r="F61" s="2">
        <v>41.168505276484865</v>
      </c>
      <c r="G61" s="2"/>
      <c r="H61" s="6">
        <f>INDEX('Taxa de Juros (Ano)'!C:C,MATCH(Base!A61,'Taxa de Juros (Ano)'!A:A,0),1)</f>
        <v>9.1999999999999998E-3</v>
      </c>
      <c r="I61" s="9" t="str">
        <f t="shared" si="10"/>
        <v>2-2011</v>
      </c>
      <c r="J61" s="2">
        <f t="shared" si="11"/>
        <v>40.850322923308632</v>
      </c>
      <c r="K61" s="1">
        <f t="shared" si="12"/>
        <v>2.6307607962610757</v>
      </c>
      <c r="M61">
        <f t="shared" si="9"/>
        <v>7</v>
      </c>
      <c r="N61" s="12" t="str">
        <f t="shared" si="13"/>
        <v>7-2011</v>
      </c>
      <c r="Q61">
        <f>INDEX(SIARMA!D:D,MATCH(Base!M61,SIARMA!A:A,0),1)</f>
        <v>1.7016666666666673</v>
      </c>
      <c r="R61" s="2">
        <f t="shared" si="14"/>
        <v>36.836077813557118</v>
      </c>
      <c r="S61" s="2">
        <f t="shared" si="15"/>
        <v>-4.0142451097515135</v>
      </c>
      <c r="U61" s="17">
        <f t="shared" si="16"/>
        <v>0</v>
      </c>
      <c r="V61" s="17">
        <f t="shared" si="17"/>
        <v>-4.0142451097515135</v>
      </c>
      <c r="W61" s="21"/>
      <c r="Y61" s="1"/>
      <c r="Z61" s="1"/>
    </row>
    <row r="62" spans="1:26" x14ac:dyDescent="0.25">
      <c r="A62" s="7">
        <v>2011</v>
      </c>
      <c r="B62" s="2">
        <v>10</v>
      </c>
      <c r="C62" s="2" t="str">
        <f t="shared" si="7"/>
        <v>10-2011</v>
      </c>
      <c r="D62" s="13">
        <v>40817</v>
      </c>
      <c r="E62" s="2"/>
      <c r="F62" s="2">
        <v>37.923626596354737</v>
      </c>
      <c r="G62" s="2"/>
      <c r="H62" s="6">
        <f>INDEX('Taxa de Juros (Ano)'!C:C,MATCH(Base!A62,'Taxa de Juros (Ano)'!A:A,0),1)</f>
        <v>9.1999999999999998E-3</v>
      </c>
      <c r="I62" s="9" t="str">
        <f t="shared" si="10"/>
        <v>2-2011</v>
      </c>
      <c r="J62" s="2">
        <f t="shared" si="11"/>
        <v>40.850322923308632</v>
      </c>
      <c r="K62" s="1">
        <f t="shared" si="12"/>
        <v>3.0065837671555151</v>
      </c>
      <c r="M62">
        <f t="shared" si="9"/>
        <v>8</v>
      </c>
      <c r="N62" s="12" t="str">
        <f t="shared" si="13"/>
        <v>8-2011</v>
      </c>
      <c r="Q62">
        <f>INDEX(SIARMA!D:D,MATCH(Base!M62,SIARMA!A:A,0),1)</f>
        <v>1.8390000000000011</v>
      </c>
      <c r="R62" s="2">
        <f t="shared" si="14"/>
        <v>33.078042829199219</v>
      </c>
      <c r="S62" s="2">
        <f t="shared" si="15"/>
        <v>-7.7722800941094121</v>
      </c>
      <c r="U62" s="17">
        <f t="shared" si="16"/>
        <v>0</v>
      </c>
      <c r="V62" s="17">
        <f t="shared" si="17"/>
        <v>-7.7722800941094121</v>
      </c>
      <c r="W62" s="21"/>
      <c r="Y62" s="1"/>
      <c r="Z62" s="1"/>
    </row>
    <row r="63" spans="1:26" x14ac:dyDescent="0.25">
      <c r="A63" s="7">
        <v>2011</v>
      </c>
      <c r="B63" s="2">
        <v>11</v>
      </c>
      <c r="C63" s="2" t="str">
        <f t="shared" si="7"/>
        <v>11-2011</v>
      </c>
      <c r="D63" s="13">
        <v>40848</v>
      </c>
      <c r="E63" s="2"/>
      <c r="F63" s="2">
        <v>38.539650096934153</v>
      </c>
      <c r="G63" s="2"/>
      <c r="H63" s="6">
        <f>INDEX('Taxa de Juros (Ano)'!C:C,MATCH(Base!A63,'Taxa de Juros (Ano)'!A:A,0),1)</f>
        <v>9.1999999999999998E-3</v>
      </c>
      <c r="I63" s="9" t="str">
        <f t="shared" si="10"/>
        <v>2-2011</v>
      </c>
      <c r="J63" s="2">
        <f t="shared" si="11"/>
        <v>40.850322923308632</v>
      </c>
      <c r="K63" s="1">
        <f t="shared" si="12"/>
        <v>3.3824067380499545</v>
      </c>
      <c r="M63">
        <f t="shared" si="9"/>
        <v>9</v>
      </c>
      <c r="N63" s="12" t="str">
        <f t="shared" si="13"/>
        <v>9-2011</v>
      </c>
      <c r="Q63">
        <f>INDEX(SIARMA!D:D,MATCH(Base!M63,SIARMA!A:A,0),1)</f>
        <v>1.9763333333333346</v>
      </c>
      <c r="R63" s="2">
        <f t="shared" si="14"/>
        <v>33.180910025550865</v>
      </c>
      <c r="S63" s="2">
        <f t="shared" si="15"/>
        <v>-7.6694128977577662</v>
      </c>
      <c r="U63" s="17">
        <f t="shared" si="16"/>
        <v>0</v>
      </c>
      <c r="V63" s="17">
        <f t="shared" si="17"/>
        <v>-7.6694128977577662</v>
      </c>
      <c r="W63" s="21"/>
      <c r="Y63" s="1"/>
      <c r="Z63" s="1"/>
    </row>
    <row r="64" spans="1:26" x14ac:dyDescent="0.25">
      <c r="A64" s="7">
        <v>2011</v>
      </c>
      <c r="B64" s="2">
        <v>12</v>
      </c>
      <c r="C64" s="2" t="str">
        <f t="shared" si="7"/>
        <v>12-2011</v>
      </c>
      <c r="D64" s="13">
        <v>40878</v>
      </c>
      <c r="E64" s="2"/>
      <c r="F64" s="2">
        <v>38.778885975101787</v>
      </c>
      <c r="G64" s="2"/>
      <c r="H64" s="6">
        <f>INDEX('Taxa de Juros (Ano)'!C:C,MATCH(Base!A64,'Taxa de Juros (Ano)'!A:A,0),1)</f>
        <v>9.1999999999999998E-3</v>
      </c>
      <c r="I64" s="9" t="str">
        <f t="shared" si="10"/>
        <v>2-2011</v>
      </c>
      <c r="J64" s="2">
        <f t="shared" si="11"/>
        <v>40.850322923308632</v>
      </c>
      <c r="K64" s="1">
        <f t="shared" si="12"/>
        <v>3.7582297089443939</v>
      </c>
      <c r="M64">
        <f t="shared" si="9"/>
        <v>10</v>
      </c>
      <c r="N64" s="12" t="str">
        <f t="shared" si="13"/>
        <v>10-2011</v>
      </c>
      <c r="Q64">
        <f>INDEX(SIARMA!D:D,MATCH(Base!M64,SIARMA!A:A,0),1)</f>
        <v>2.1136666666666679</v>
      </c>
      <c r="R64" s="2">
        <f t="shared" si="14"/>
        <v>32.906989599490728</v>
      </c>
      <c r="S64" s="2">
        <f t="shared" si="15"/>
        <v>-7.9433333238179031</v>
      </c>
      <c r="U64" s="17">
        <f t="shared" si="16"/>
        <v>0</v>
      </c>
      <c r="V64" s="17">
        <f t="shared" si="17"/>
        <v>-7.9433333238179031</v>
      </c>
      <c r="W64" s="21"/>
      <c r="Y64" s="1"/>
      <c r="Z64" s="1"/>
    </row>
    <row r="65" spans="1:26" x14ac:dyDescent="0.25">
      <c r="A65" s="7">
        <v>2012</v>
      </c>
      <c r="B65" s="2">
        <v>1</v>
      </c>
      <c r="C65" s="2" t="str">
        <f t="shared" si="7"/>
        <v>1-2012</v>
      </c>
      <c r="D65" s="13">
        <v>40909</v>
      </c>
      <c r="E65" s="2"/>
      <c r="F65" s="2">
        <v>39.406964006384804</v>
      </c>
      <c r="G65" s="2"/>
      <c r="H65" s="6">
        <f>INDEX('Taxa de Juros (Ano)'!C:C,MATCH(Base!A65,'Taxa de Juros (Ano)'!A:A,0),1)</f>
        <v>6.8083333333333338E-3</v>
      </c>
      <c r="I65" s="9" t="str">
        <f t="shared" si="10"/>
        <v>2-2012</v>
      </c>
      <c r="J65" s="2">
        <f t="shared" si="11"/>
        <v>39.276078099463781</v>
      </c>
      <c r="K65" s="1">
        <f t="shared" si="12"/>
        <v>0</v>
      </c>
      <c r="M65">
        <f t="shared" si="9"/>
        <v>0</v>
      </c>
      <c r="N65" s="12" t="str">
        <f t="shared" si="13"/>
        <v>0-2012</v>
      </c>
      <c r="Q65">
        <f>INDEX(SIARMA!D:D,MATCH(Base!M65,SIARMA!A:A,0),1)</f>
        <v>0</v>
      </c>
      <c r="R65" s="2">
        <f t="shared" si="14"/>
        <v>0</v>
      </c>
      <c r="S65" s="2">
        <f t="shared" si="15"/>
        <v>0</v>
      </c>
      <c r="U65" s="17">
        <f t="shared" si="16"/>
        <v>0</v>
      </c>
      <c r="V65" s="17">
        <f t="shared" si="17"/>
        <v>0</v>
      </c>
      <c r="W65" s="21"/>
      <c r="Y65" s="1"/>
      <c r="Z65" s="1"/>
    </row>
    <row r="66" spans="1:26" x14ac:dyDescent="0.25">
      <c r="A66" s="7">
        <v>2012</v>
      </c>
      <c r="B66" s="2">
        <v>2</v>
      </c>
      <c r="C66" s="2" t="str">
        <f t="shared" si="7"/>
        <v>2-2012</v>
      </c>
      <c r="D66" s="13">
        <v>40940</v>
      </c>
      <c r="E66" s="2"/>
      <c r="F66" s="2">
        <v>39.276078099463781</v>
      </c>
      <c r="G66" s="2"/>
      <c r="H66" s="6">
        <f>INDEX('Taxa de Juros (Ano)'!C:C,MATCH(Base!A66,'Taxa de Juros (Ano)'!A:A,0),1)</f>
        <v>6.8083333333333338E-3</v>
      </c>
      <c r="I66" s="9" t="str">
        <f t="shared" si="10"/>
        <v>2-2012</v>
      </c>
      <c r="J66" s="2">
        <f t="shared" si="11"/>
        <v>39.276078099463781</v>
      </c>
      <c r="K66" s="1">
        <f t="shared" si="12"/>
        <v>0</v>
      </c>
      <c r="M66">
        <f t="shared" si="9"/>
        <v>0</v>
      </c>
      <c r="N66" s="12" t="str">
        <f t="shared" si="13"/>
        <v>0-2012</v>
      </c>
      <c r="Q66">
        <f>INDEX(SIARMA!D:D,MATCH(Base!M66,SIARMA!A:A,0),1)</f>
        <v>0</v>
      </c>
      <c r="R66" s="2">
        <f t="shared" si="14"/>
        <v>39.276078099463781</v>
      </c>
      <c r="S66" s="2">
        <f t="shared" si="15"/>
        <v>0</v>
      </c>
      <c r="U66" s="17">
        <f t="shared" si="16"/>
        <v>0</v>
      </c>
      <c r="V66" s="17">
        <f t="shared" si="17"/>
        <v>0</v>
      </c>
      <c r="W66" s="21"/>
      <c r="Y66" s="1"/>
      <c r="Z66" s="1"/>
    </row>
    <row r="67" spans="1:26" x14ac:dyDescent="0.25">
      <c r="A67" s="7">
        <v>2012</v>
      </c>
      <c r="B67" s="2">
        <v>3</v>
      </c>
      <c r="C67" s="2" t="str">
        <f t="shared" si="7"/>
        <v>3-2012</v>
      </c>
      <c r="D67" s="13">
        <v>40969</v>
      </c>
      <c r="E67" s="2"/>
      <c r="F67" s="2">
        <v>43.351863392863535</v>
      </c>
      <c r="G67" s="2"/>
      <c r="H67" s="6">
        <f>INDEX('Taxa de Juros (Ano)'!C:C,MATCH(Base!A67,'Taxa de Juros (Ano)'!A:A,0),1)</f>
        <v>6.8083333333333338E-3</v>
      </c>
      <c r="I67" s="9" t="str">
        <f t="shared" si="10"/>
        <v>2-2012</v>
      </c>
      <c r="J67" s="2">
        <f t="shared" si="11"/>
        <v>39.276078099463781</v>
      </c>
      <c r="K67" s="1">
        <f t="shared" si="12"/>
        <v>0.2674046317271826</v>
      </c>
      <c r="M67">
        <f t="shared" si="9"/>
        <v>1</v>
      </c>
      <c r="N67" s="12" t="str">
        <f t="shared" si="13"/>
        <v>1-2012</v>
      </c>
      <c r="Q67">
        <f>INDEX(SIARMA!D:D,MATCH(Base!M67,SIARMA!A:A,0),1)</f>
        <v>0.92800000000000016</v>
      </c>
      <c r="R67" s="2">
        <f t="shared" si="14"/>
        <v>42.156458761136356</v>
      </c>
      <c r="S67" s="2">
        <f t="shared" si="15"/>
        <v>2.8803806616725751</v>
      </c>
      <c r="U67" s="17">
        <f t="shared" si="16"/>
        <v>2.8803806616725751</v>
      </c>
      <c r="V67" s="17">
        <f t="shared" si="17"/>
        <v>0</v>
      </c>
      <c r="W67" s="21"/>
      <c r="Y67" s="1"/>
      <c r="Z67" s="1"/>
    </row>
    <row r="68" spans="1:26" x14ac:dyDescent="0.25">
      <c r="A68" s="7">
        <v>2012</v>
      </c>
      <c r="B68" s="2">
        <v>4</v>
      </c>
      <c r="C68" s="2" t="str">
        <f t="shared" si="7"/>
        <v>4-2012</v>
      </c>
      <c r="D68" s="13">
        <v>41000</v>
      </c>
      <c r="E68" s="2"/>
      <c r="F68" s="2">
        <v>48.950440785235273</v>
      </c>
      <c r="G68" s="2"/>
      <c r="H68" s="6">
        <f>INDEX('Taxa de Juros (Ano)'!C:C,MATCH(Base!A68,'Taxa de Juros (Ano)'!A:A,0),1)</f>
        <v>6.8083333333333338E-3</v>
      </c>
      <c r="I68" s="9" t="str">
        <f t="shared" si="10"/>
        <v>2-2012</v>
      </c>
      <c r="J68" s="2">
        <f t="shared" si="11"/>
        <v>39.276078099463781</v>
      </c>
      <c r="K68" s="1">
        <f t="shared" si="12"/>
        <v>0.53480926345436519</v>
      </c>
      <c r="M68">
        <f t="shared" si="9"/>
        <v>2</v>
      </c>
      <c r="N68" s="12" t="str">
        <f t="shared" si="13"/>
        <v>2-2012</v>
      </c>
      <c r="Q68">
        <f>INDEX(SIARMA!D:D,MATCH(Base!M68,SIARMA!A:A,0),1)</f>
        <v>1.0149999999999999</v>
      </c>
      <c r="R68" s="2">
        <f t="shared" si="14"/>
        <v>47.400631521780909</v>
      </c>
      <c r="S68" s="2">
        <f t="shared" si="15"/>
        <v>8.1245534223171276</v>
      </c>
      <c r="U68" s="17">
        <f t="shared" si="16"/>
        <v>8.1245534223171276</v>
      </c>
      <c r="V68" s="17">
        <f t="shared" si="17"/>
        <v>0</v>
      </c>
      <c r="W68" s="21"/>
      <c r="Y68" s="1"/>
      <c r="Z68" s="1"/>
    </row>
    <row r="69" spans="1:26" x14ac:dyDescent="0.25">
      <c r="A69" s="7">
        <v>2012</v>
      </c>
      <c r="B69" s="2">
        <v>5</v>
      </c>
      <c r="C69" s="2" t="str">
        <f t="shared" si="7"/>
        <v>5-2012</v>
      </c>
      <c r="D69" s="13">
        <v>41030</v>
      </c>
      <c r="E69" s="2"/>
      <c r="F69" s="2">
        <v>52.422730630056243</v>
      </c>
      <c r="G69" s="2"/>
      <c r="H69" s="6">
        <f>INDEX('Taxa de Juros (Ano)'!C:C,MATCH(Base!A69,'Taxa de Juros (Ano)'!A:A,0),1)</f>
        <v>6.8083333333333338E-3</v>
      </c>
      <c r="I69" s="9" t="str">
        <f t="shared" ref="I69:I100" si="18">CONCATENATE($B$1,"-",A69)</f>
        <v>2-2012</v>
      </c>
      <c r="J69" s="2">
        <f t="shared" ref="J69:J100" si="19">INDEX($F$4:$F$124,MATCH(I69,$C$4:$C$124,0),1)</f>
        <v>39.276078099463781</v>
      </c>
      <c r="K69" s="1">
        <f t="shared" ref="K69:K100" si="20">J69*H69*M69</f>
        <v>0.80221389518154784</v>
      </c>
      <c r="M69">
        <f t="shared" si="9"/>
        <v>3</v>
      </c>
      <c r="N69" s="12" t="str">
        <f t="shared" ref="N69:N100" si="21">CONCATENATE(M69,"-",A69)</f>
        <v>3-2012</v>
      </c>
      <c r="Q69">
        <f>INDEX(SIARMA!D:D,MATCH(Base!M69,SIARMA!A:A,0),1)</f>
        <v>1.1523333333333334</v>
      </c>
      <c r="R69" s="2">
        <f t="shared" ref="R69:R100" si="22">IF(B69&lt;$B$1,0,F69-Q69-L69-K69)</f>
        <v>50.468183401541367</v>
      </c>
      <c r="S69" s="2">
        <f t="shared" ref="S69:S100" si="23">IF(R69=0,0,R69-(J69-X69))</f>
        <v>11.192105302077586</v>
      </c>
      <c r="U69" s="17">
        <f t="shared" ref="U69:U100" si="24">IF(S69&gt;0,S69,0)</f>
        <v>11.192105302077586</v>
      </c>
      <c r="V69" s="17">
        <f t="shared" ref="V69:V100" si="25">IF(S69&lt;0,S69,0)</f>
        <v>0</v>
      </c>
      <c r="W69" s="21"/>
      <c r="Y69" s="1"/>
      <c r="Z69" s="1"/>
    </row>
    <row r="70" spans="1:26" x14ac:dyDescent="0.25">
      <c r="A70" s="7">
        <v>2012</v>
      </c>
      <c r="B70" s="2">
        <v>6</v>
      </c>
      <c r="C70" s="2" t="str">
        <f t="shared" ref="C70:C124" si="26">CONCATENATE(B70,"-",A70)</f>
        <v>6-2012</v>
      </c>
      <c r="D70" s="13">
        <v>41061</v>
      </c>
      <c r="E70" s="2"/>
      <c r="F70" s="2">
        <v>57.416585531864179</v>
      </c>
      <c r="G70" s="2"/>
      <c r="H70" s="6">
        <f>INDEX('Taxa de Juros (Ano)'!C:C,MATCH(Base!A70,'Taxa de Juros (Ano)'!A:A,0),1)</f>
        <v>6.8083333333333338E-3</v>
      </c>
      <c r="I70" s="9" t="str">
        <f t="shared" si="18"/>
        <v>2-2012</v>
      </c>
      <c r="J70" s="2">
        <f t="shared" si="19"/>
        <v>39.276078099463781</v>
      </c>
      <c r="K70" s="1">
        <f t="shared" si="20"/>
        <v>1.0696185269087304</v>
      </c>
      <c r="M70">
        <f t="shared" ref="M70:M124" si="27">IF(B70&lt;=$B$1,0,B70-$B$1)</f>
        <v>4</v>
      </c>
      <c r="N70" s="12" t="str">
        <f t="shared" si="21"/>
        <v>4-2012</v>
      </c>
      <c r="Q70">
        <f>INDEX(SIARMA!D:D,MATCH(Base!M70,SIARMA!A:A,0),1)</f>
        <v>1.289666666666667</v>
      </c>
      <c r="R70" s="2">
        <f t="shared" si="22"/>
        <v>55.057300338288776</v>
      </c>
      <c r="S70" s="2">
        <f t="shared" si="23"/>
        <v>15.781222238824995</v>
      </c>
      <c r="U70" s="17">
        <f t="shared" si="24"/>
        <v>15.781222238824995</v>
      </c>
      <c r="V70" s="17">
        <f t="shared" si="25"/>
        <v>0</v>
      </c>
      <c r="W70" s="21"/>
      <c r="Y70" s="1"/>
      <c r="Z70" s="1"/>
    </row>
    <row r="71" spans="1:26" x14ac:dyDescent="0.25">
      <c r="A71" s="7">
        <v>2012</v>
      </c>
      <c r="B71" s="2">
        <v>7</v>
      </c>
      <c r="C71" s="2" t="str">
        <f t="shared" si="26"/>
        <v>7-2012</v>
      </c>
      <c r="D71" s="13">
        <v>41091</v>
      </c>
      <c r="E71" s="2"/>
      <c r="F71" s="2">
        <v>68.172682099617575</v>
      </c>
      <c r="G71" s="2"/>
      <c r="H71" s="6">
        <f>INDEX('Taxa de Juros (Ano)'!C:C,MATCH(Base!A71,'Taxa de Juros (Ano)'!A:A,0),1)</f>
        <v>6.8083333333333338E-3</v>
      </c>
      <c r="I71" s="9" t="str">
        <f t="shared" si="18"/>
        <v>2-2012</v>
      </c>
      <c r="J71" s="2">
        <f t="shared" si="19"/>
        <v>39.276078099463781</v>
      </c>
      <c r="K71" s="1">
        <f t="shared" si="20"/>
        <v>1.3370231586359129</v>
      </c>
      <c r="M71">
        <f t="shared" si="27"/>
        <v>5</v>
      </c>
      <c r="N71" s="12" t="str">
        <f t="shared" si="21"/>
        <v>5-2012</v>
      </c>
      <c r="Q71">
        <f>INDEX(SIARMA!D:D,MATCH(Base!M71,SIARMA!A:A,0),1)</f>
        <v>1.4270000000000005</v>
      </c>
      <c r="R71" s="2">
        <f t="shared" si="22"/>
        <v>65.408658940981653</v>
      </c>
      <c r="S71" s="2">
        <f t="shared" si="23"/>
        <v>26.132580841517871</v>
      </c>
      <c r="U71" s="17">
        <f t="shared" si="24"/>
        <v>26.132580841517871</v>
      </c>
      <c r="V71" s="17">
        <f t="shared" si="25"/>
        <v>0</v>
      </c>
      <c r="W71" s="21"/>
      <c r="Y71" s="1"/>
      <c r="Z71" s="1"/>
    </row>
    <row r="72" spans="1:26" x14ac:dyDescent="0.25">
      <c r="A72" s="7">
        <v>2012</v>
      </c>
      <c r="B72" s="2">
        <v>8</v>
      </c>
      <c r="C72" s="2" t="str">
        <f t="shared" si="26"/>
        <v>8-2012</v>
      </c>
      <c r="D72" s="13">
        <v>41122</v>
      </c>
      <c r="E72" s="2"/>
      <c r="F72" s="2">
        <v>73.588631339176374</v>
      </c>
      <c r="G72" s="2"/>
      <c r="H72" s="6">
        <f>INDEX('Taxa de Juros (Ano)'!C:C,MATCH(Base!A72,'Taxa de Juros (Ano)'!A:A,0),1)</f>
        <v>6.8083333333333338E-3</v>
      </c>
      <c r="I72" s="9" t="str">
        <f t="shared" si="18"/>
        <v>2-2012</v>
      </c>
      <c r="J72" s="2">
        <f t="shared" si="19"/>
        <v>39.276078099463781</v>
      </c>
      <c r="K72" s="1">
        <f t="shared" si="20"/>
        <v>1.6044277903630957</v>
      </c>
      <c r="M72">
        <f t="shared" si="27"/>
        <v>6</v>
      </c>
      <c r="N72" s="12" t="str">
        <f t="shared" si="21"/>
        <v>6-2012</v>
      </c>
      <c r="Q72">
        <f>INDEX(SIARMA!D:D,MATCH(Base!M72,SIARMA!A:A,0),1)</f>
        <v>1.5643333333333338</v>
      </c>
      <c r="R72" s="2">
        <f t="shared" si="22"/>
        <v>70.419870215479946</v>
      </c>
      <c r="S72" s="2">
        <f t="shared" si="23"/>
        <v>31.143792116016165</v>
      </c>
      <c r="U72" s="17">
        <f t="shared" si="24"/>
        <v>31.143792116016165</v>
      </c>
      <c r="V72" s="17">
        <f t="shared" si="25"/>
        <v>0</v>
      </c>
      <c r="W72" s="21"/>
      <c r="Y72" s="1"/>
      <c r="Z72" s="1"/>
    </row>
    <row r="73" spans="1:26" x14ac:dyDescent="0.25">
      <c r="A73" s="7">
        <v>2012</v>
      </c>
      <c r="B73" s="2">
        <v>9</v>
      </c>
      <c r="C73" s="2" t="str">
        <f t="shared" si="26"/>
        <v>9-2012</v>
      </c>
      <c r="D73" s="13">
        <v>41153</v>
      </c>
      <c r="E73" s="2"/>
      <c r="F73" s="2">
        <v>73.350675500447068</v>
      </c>
      <c r="G73" s="2"/>
      <c r="H73" s="6">
        <f>INDEX('Taxa de Juros (Ano)'!C:C,MATCH(Base!A73,'Taxa de Juros (Ano)'!A:A,0),1)</f>
        <v>6.8083333333333338E-3</v>
      </c>
      <c r="I73" s="9" t="str">
        <f t="shared" si="18"/>
        <v>2-2012</v>
      </c>
      <c r="J73" s="2">
        <f t="shared" si="19"/>
        <v>39.276078099463781</v>
      </c>
      <c r="K73" s="1">
        <f t="shared" si="20"/>
        <v>1.8718324220902782</v>
      </c>
      <c r="M73">
        <f t="shared" si="27"/>
        <v>7</v>
      </c>
      <c r="N73" s="12" t="str">
        <f t="shared" si="21"/>
        <v>7-2012</v>
      </c>
      <c r="Q73">
        <f>INDEX(SIARMA!D:D,MATCH(Base!M73,SIARMA!A:A,0),1)</f>
        <v>1.7016666666666673</v>
      </c>
      <c r="R73" s="2">
        <f t="shared" si="22"/>
        <v>69.777176411690121</v>
      </c>
      <c r="S73" s="2">
        <f t="shared" si="23"/>
        <v>30.50109831222634</v>
      </c>
      <c r="U73" s="17">
        <f t="shared" si="24"/>
        <v>30.50109831222634</v>
      </c>
      <c r="V73" s="17">
        <f t="shared" si="25"/>
        <v>0</v>
      </c>
      <c r="W73" s="21"/>
      <c r="Y73" s="1"/>
      <c r="Z73" s="1"/>
    </row>
    <row r="74" spans="1:26" x14ac:dyDescent="0.25">
      <c r="A74" s="7">
        <v>2012</v>
      </c>
      <c r="B74" s="2">
        <v>10</v>
      </c>
      <c r="C74" s="2" t="str">
        <f t="shared" si="26"/>
        <v>10-2012</v>
      </c>
      <c r="D74" s="13">
        <v>41183</v>
      </c>
      <c r="E74" s="2"/>
      <c r="F74" s="2">
        <v>62.926592984147888</v>
      </c>
      <c r="G74" s="2"/>
      <c r="H74" s="6">
        <f>INDEX('Taxa de Juros (Ano)'!C:C,MATCH(Base!A74,'Taxa de Juros (Ano)'!A:A,0),1)</f>
        <v>6.8083333333333338E-3</v>
      </c>
      <c r="I74" s="9" t="str">
        <f t="shared" si="18"/>
        <v>2-2012</v>
      </c>
      <c r="J74" s="2">
        <f t="shared" si="19"/>
        <v>39.276078099463781</v>
      </c>
      <c r="K74" s="1">
        <f t="shared" si="20"/>
        <v>2.1392370538174608</v>
      </c>
      <c r="M74">
        <f t="shared" si="27"/>
        <v>8</v>
      </c>
      <c r="N74" s="12" t="str">
        <f t="shared" si="21"/>
        <v>8-2012</v>
      </c>
      <c r="Q74">
        <f>INDEX(SIARMA!D:D,MATCH(Base!M74,SIARMA!A:A,0),1)</f>
        <v>1.8390000000000011</v>
      </c>
      <c r="R74" s="2">
        <f t="shared" si="22"/>
        <v>58.948355930330429</v>
      </c>
      <c r="S74" s="2">
        <f t="shared" si="23"/>
        <v>19.672277830866648</v>
      </c>
      <c r="U74" s="17">
        <f t="shared" si="24"/>
        <v>19.672277830866648</v>
      </c>
      <c r="V74" s="17">
        <f t="shared" si="25"/>
        <v>0</v>
      </c>
      <c r="W74" s="21"/>
      <c r="Y74" s="1"/>
      <c r="Z74" s="1"/>
    </row>
    <row r="75" spans="1:26" x14ac:dyDescent="0.25">
      <c r="A75" s="7">
        <v>2012</v>
      </c>
      <c r="B75" s="2">
        <v>11</v>
      </c>
      <c r="C75" s="2" t="str">
        <f t="shared" si="26"/>
        <v>11-2012</v>
      </c>
      <c r="D75" s="13">
        <v>41214</v>
      </c>
      <c r="E75" s="2"/>
      <c r="F75" s="2">
        <v>62.888167761062299</v>
      </c>
      <c r="G75" s="2"/>
      <c r="H75" s="6">
        <f>INDEX('Taxa de Juros (Ano)'!C:C,MATCH(Base!A75,'Taxa de Juros (Ano)'!A:A,0),1)</f>
        <v>6.8083333333333338E-3</v>
      </c>
      <c r="I75" s="9" t="str">
        <f t="shared" si="18"/>
        <v>2-2012</v>
      </c>
      <c r="J75" s="2">
        <f t="shared" si="19"/>
        <v>39.276078099463781</v>
      </c>
      <c r="K75" s="1">
        <f t="shared" si="20"/>
        <v>2.4066416855446433</v>
      </c>
      <c r="M75">
        <f t="shared" si="27"/>
        <v>9</v>
      </c>
      <c r="N75" s="12" t="str">
        <f t="shared" si="21"/>
        <v>9-2012</v>
      </c>
      <c r="Q75">
        <f>INDEX(SIARMA!D:D,MATCH(Base!M75,SIARMA!A:A,0),1)</f>
        <v>1.9763333333333346</v>
      </c>
      <c r="R75" s="2">
        <f t="shared" si="22"/>
        <v>58.50519274218432</v>
      </c>
      <c r="S75" s="2">
        <f t="shared" si="23"/>
        <v>19.229114642720539</v>
      </c>
      <c r="U75" s="17">
        <f t="shared" si="24"/>
        <v>19.229114642720539</v>
      </c>
      <c r="V75" s="17">
        <f t="shared" si="25"/>
        <v>0</v>
      </c>
      <c r="W75" s="21"/>
      <c r="Y75" s="1"/>
      <c r="Z75" s="1"/>
    </row>
    <row r="76" spans="1:26" x14ac:dyDescent="0.25">
      <c r="A76" s="7">
        <v>2012</v>
      </c>
      <c r="B76" s="2">
        <v>12</v>
      </c>
      <c r="C76" s="2" t="str">
        <f t="shared" si="26"/>
        <v>12-2012</v>
      </c>
      <c r="D76" s="13">
        <v>41244</v>
      </c>
      <c r="E76" s="2"/>
      <c r="F76" s="2">
        <v>62.338810452705928</v>
      </c>
      <c r="G76" s="2"/>
      <c r="H76" s="6">
        <f>INDEX('Taxa de Juros (Ano)'!C:C,MATCH(Base!A76,'Taxa de Juros (Ano)'!A:A,0),1)</f>
        <v>6.8083333333333338E-3</v>
      </c>
      <c r="I76" s="9" t="str">
        <f t="shared" si="18"/>
        <v>2-2012</v>
      </c>
      <c r="J76" s="2">
        <f t="shared" si="19"/>
        <v>39.276078099463781</v>
      </c>
      <c r="K76" s="1">
        <f t="shared" si="20"/>
        <v>2.6740463172718258</v>
      </c>
      <c r="M76">
        <f t="shared" si="27"/>
        <v>10</v>
      </c>
      <c r="N76" s="12" t="str">
        <f t="shared" si="21"/>
        <v>10-2012</v>
      </c>
      <c r="Q76">
        <f>INDEX(SIARMA!D:D,MATCH(Base!M76,SIARMA!A:A,0),1)</f>
        <v>2.1136666666666679</v>
      </c>
      <c r="R76" s="2">
        <f t="shared" si="22"/>
        <v>57.551097468767438</v>
      </c>
      <c r="S76" s="2">
        <f t="shared" si="23"/>
        <v>18.275019369303656</v>
      </c>
      <c r="U76" s="17">
        <f t="shared" si="24"/>
        <v>18.275019369303656</v>
      </c>
      <c r="V76" s="17">
        <f t="shared" si="25"/>
        <v>0</v>
      </c>
      <c r="W76" s="21"/>
      <c r="Y76" s="1"/>
      <c r="Z76" s="1"/>
    </row>
    <row r="77" spans="1:26" x14ac:dyDescent="0.25">
      <c r="A77" s="7">
        <v>2013</v>
      </c>
      <c r="B77" s="2">
        <v>1</v>
      </c>
      <c r="C77" s="2" t="str">
        <f t="shared" si="26"/>
        <v>1-2013</v>
      </c>
      <c r="D77" s="13">
        <v>41275</v>
      </c>
      <c r="E77" s="2"/>
      <c r="F77" s="2">
        <v>58.5002479571001</v>
      </c>
      <c r="G77" s="2"/>
      <c r="H77" s="6">
        <f>INDEX('Taxa de Juros (Ano)'!C:C,MATCH(Base!A77,'Taxa de Juros (Ano)'!A:A,0),1)</f>
        <v>6.6000000000000008E-3</v>
      </c>
      <c r="I77" s="9" t="str">
        <f t="shared" si="18"/>
        <v>2-2013</v>
      </c>
      <c r="J77" s="2">
        <f t="shared" si="19"/>
        <v>48.297749834132333</v>
      </c>
      <c r="K77" s="1">
        <f t="shared" si="20"/>
        <v>0</v>
      </c>
      <c r="M77">
        <f t="shared" si="27"/>
        <v>0</v>
      </c>
      <c r="N77" s="12" t="str">
        <f t="shared" si="21"/>
        <v>0-2013</v>
      </c>
      <c r="Q77">
        <f>INDEX(SIARMA!D:D,MATCH(Base!M77,SIARMA!A:A,0),1)</f>
        <v>0</v>
      </c>
      <c r="R77" s="2">
        <f t="shared" si="22"/>
        <v>0</v>
      </c>
      <c r="S77" s="2">
        <f t="shared" si="23"/>
        <v>0</v>
      </c>
      <c r="U77" s="17">
        <f t="shared" si="24"/>
        <v>0</v>
      </c>
      <c r="V77" s="17">
        <f t="shared" si="25"/>
        <v>0</v>
      </c>
      <c r="W77" s="21"/>
      <c r="Y77" s="1"/>
      <c r="Z77" s="1"/>
    </row>
    <row r="78" spans="1:26" x14ac:dyDescent="0.25">
      <c r="A78" s="7">
        <v>2013</v>
      </c>
      <c r="B78" s="2">
        <v>2</v>
      </c>
      <c r="C78" s="2" t="str">
        <f t="shared" si="26"/>
        <v>2-2013</v>
      </c>
      <c r="D78" s="13">
        <v>41306</v>
      </c>
      <c r="E78" s="2"/>
      <c r="F78" s="2">
        <v>48.297749834132333</v>
      </c>
      <c r="G78" s="2"/>
      <c r="H78" s="6">
        <f>INDEX('Taxa de Juros (Ano)'!C:C,MATCH(Base!A78,'Taxa de Juros (Ano)'!A:A,0),1)</f>
        <v>6.6000000000000008E-3</v>
      </c>
      <c r="I78" s="9" t="str">
        <f t="shared" si="18"/>
        <v>2-2013</v>
      </c>
      <c r="J78" s="2">
        <f t="shared" si="19"/>
        <v>48.297749834132333</v>
      </c>
      <c r="K78" s="1">
        <f t="shared" si="20"/>
        <v>0</v>
      </c>
      <c r="M78">
        <f t="shared" si="27"/>
        <v>0</v>
      </c>
      <c r="N78" s="12" t="str">
        <f t="shared" si="21"/>
        <v>0-2013</v>
      </c>
      <c r="Q78">
        <f>INDEX(SIARMA!D:D,MATCH(Base!M78,SIARMA!A:A,0),1)</f>
        <v>0</v>
      </c>
      <c r="R78" s="2">
        <f t="shared" si="22"/>
        <v>48.297749834132333</v>
      </c>
      <c r="S78" s="2">
        <f t="shared" si="23"/>
        <v>0</v>
      </c>
      <c r="U78" s="17">
        <f t="shared" si="24"/>
        <v>0</v>
      </c>
      <c r="V78" s="17">
        <f t="shared" si="25"/>
        <v>0</v>
      </c>
      <c r="W78" s="21"/>
      <c r="Y78" s="1"/>
      <c r="Z78" s="1"/>
    </row>
    <row r="79" spans="1:26" x14ac:dyDescent="0.25">
      <c r="A79" s="7">
        <v>2013</v>
      </c>
      <c r="B79" s="2">
        <v>3</v>
      </c>
      <c r="C79" s="2" t="str">
        <f t="shared" si="26"/>
        <v>3-2013</v>
      </c>
      <c r="D79" s="13">
        <v>41334</v>
      </c>
      <c r="E79" s="2"/>
      <c r="F79" s="2">
        <v>45.646443266156936</v>
      </c>
      <c r="G79" s="2"/>
      <c r="H79" s="6">
        <f>INDEX('Taxa de Juros (Ano)'!C:C,MATCH(Base!A79,'Taxa de Juros (Ano)'!A:A,0),1)</f>
        <v>6.6000000000000008E-3</v>
      </c>
      <c r="I79" s="9" t="str">
        <f t="shared" si="18"/>
        <v>2-2013</v>
      </c>
      <c r="J79" s="2">
        <f t="shared" si="19"/>
        <v>48.297749834132333</v>
      </c>
      <c r="K79" s="1">
        <f t="shared" si="20"/>
        <v>0.31876514890527341</v>
      </c>
      <c r="M79">
        <f t="shared" si="27"/>
        <v>1</v>
      </c>
      <c r="N79" s="12" t="str">
        <f t="shared" si="21"/>
        <v>1-2013</v>
      </c>
      <c r="Q79">
        <f>INDEX(SIARMA!D:D,MATCH(Base!M79,SIARMA!A:A,0),1)</f>
        <v>0.92800000000000016</v>
      </c>
      <c r="R79" s="2">
        <f t="shared" si="22"/>
        <v>44.399678117251668</v>
      </c>
      <c r="S79" s="2">
        <f t="shared" si="23"/>
        <v>-3.8980717168806649</v>
      </c>
      <c r="U79" s="17">
        <f t="shared" si="24"/>
        <v>0</v>
      </c>
      <c r="V79" s="17">
        <f t="shared" si="25"/>
        <v>-3.8980717168806649</v>
      </c>
      <c r="W79" s="21"/>
      <c r="Y79" s="1"/>
      <c r="Z79" s="1"/>
    </row>
    <row r="80" spans="1:26" x14ac:dyDescent="0.25">
      <c r="A80" s="7">
        <v>2013</v>
      </c>
      <c r="B80" s="2">
        <v>4</v>
      </c>
      <c r="C80" s="2" t="str">
        <f t="shared" si="26"/>
        <v>4-2013</v>
      </c>
      <c r="D80" s="13">
        <v>41365</v>
      </c>
      <c r="E80" s="2"/>
      <c r="F80" s="2">
        <v>44.224898996830504</v>
      </c>
      <c r="G80" s="2"/>
      <c r="H80" s="6">
        <f>INDEX('Taxa de Juros (Ano)'!C:C,MATCH(Base!A80,'Taxa de Juros (Ano)'!A:A,0),1)</f>
        <v>6.6000000000000008E-3</v>
      </c>
      <c r="I80" s="9" t="str">
        <f t="shared" si="18"/>
        <v>2-2013</v>
      </c>
      <c r="J80" s="2">
        <f t="shared" si="19"/>
        <v>48.297749834132333</v>
      </c>
      <c r="K80" s="1">
        <f t="shared" si="20"/>
        <v>0.63753029781054682</v>
      </c>
      <c r="M80">
        <f t="shared" si="27"/>
        <v>2</v>
      </c>
      <c r="N80" s="12" t="str">
        <f t="shared" si="21"/>
        <v>2-2013</v>
      </c>
      <c r="Q80">
        <f>INDEX(SIARMA!D:D,MATCH(Base!M80,SIARMA!A:A,0),1)</f>
        <v>1.0149999999999999</v>
      </c>
      <c r="R80" s="2">
        <f t="shared" si="22"/>
        <v>42.572368699019954</v>
      </c>
      <c r="S80" s="2">
        <f t="shared" si="23"/>
        <v>-5.7253811351123787</v>
      </c>
      <c r="U80" s="17">
        <f t="shared" si="24"/>
        <v>0</v>
      </c>
      <c r="V80" s="17">
        <f t="shared" si="25"/>
        <v>-5.7253811351123787</v>
      </c>
      <c r="W80" s="21"/>
      <c r="Y80" s="1"/>
      <c r="Z80" s="1"/>
    </row>
    <row r="81" spans="1:26" x14ac:dyDescent="0.25">
      <c r="A81" s="7">
        <v>2013</v>
      </c>
      <c r="B81" s="2">
        <v>5</v>
      </c>
      <c r="C81" s="2" t="str">
        <f t="shared" si="26"/>
        <v>5-2013</v>
      </c>
      <c r="D81" s="13">
        <v>41395</v>
      </c>
      <c r="E81" s="2"/>
      <c r="F81" s="2">
        <v>48.676962025357604</v>
      </c>
      <c r="G81" s="2"/>
      <c r="H81" s="6">
        <f>INDEX('Taxa de Juros (Ano)'!C:C,MATCH(Base!A81,'Taxa de Juros (Ano)'!A:A,0),1)</f>
        <v>6.6000000000000008E-3</v>
      </c>
      <c r="I81" s="9" t="str">
        <f t="shared" si="18"/>
        <v>2-2013</v>
      </c>
      <c r="J81" s="2">
        <f t="shared" si="19"/>
        <v>48.297749834132333</v>
      </c>
      <c r="K81" s="1">
        <f t="shared" si="20"/>
        <v>0.95629544671582023</v>
      </c>
      <c r="M81">
        <f t="shared" si="27"/>
        <v>3</v>
      </c>
      <c r="N81" s="12" t="str">
        <f t="shared" si="21"/>
        <v>3-2013</v>
      </c>
      <c r="Q81">
        <f>INDEX(SIARMA!D:D,MATCH(Base!M81,SIARMA!A:A,0),1)</f>
        <v>1.1523333333333334</v>
      </c>
      <c r="R81" s="2">
        <f t="shared" si="22"/>
        <v>46.568333245308452</v>
      </c>
      <c r="S81" s="2">
        <f t="shared" si="23"/>
        <v>-1.7294165888238808</v>
      </c>
      <c r="U81" s="17">
        <f t="shared" si="24"/>
        <v>0</v>
      </c>
      <c r="V81" s="17">
        <f t="shared" si="25"/>
        <v>-1.7294165888238808</v>
      </c>
      <c r="W81" s="21"/>
      <c r="Y81" s="1"/>
      <c r="Z81" s="1"/>
    </row>
    <row r="82" spans="1:26" x14ac:dyDescent="0.25">
      <c r="A82" s="7">
        <v>2013</v>
      </c>
      <c r="B82" s="2">
        <v>6</v>
      </c>
      <c r="C82" s="2" t="str">
        <f t="shared" si="26"/>
        <v>6-2013</v>
      </c>
      <c r="D82" s="13">
        <v>41426</v>
      </c>
      <c r="E82" s="2"/>
      <c r="F82" s="2">
        <v>55.263921056031407</v>
      </c>
      <c r="G82" s="2"/>
      <c r="H82" s="6">
        <f>INDEX('Taxa de Juros (Ano)'!C:C,MATCH(Base!A82,'Taxa de Juros (Ano)'!A:A,0),1)</f>
        <v>6.6000000000000008E-3</v>
      </c>
      <c r="I82" s="9" t="str">
        <f t="shared" si="18"/>
        <v>2-2013</v>
      </c>
      <c r="J82" s="2">
        <f t="shared" si="19"/>
        <v>48.297749834132333</v>
      </c>
      <c r="K82" s="1">
        <f t="shared" si="20"/>
        <v>1.2750605956210936</v>
      </c>
      <c r="M82">
        <f t="shared" si="27"/>
        <v>4</v>
      </c>
      <c r="N82" s="12" t="str">
        <f t="shared" si="21"/>
        <v>4-2013</v>
      </c>
      <c r="Q82">
        <f>INDEX(SIARMA!D:D,MATCH(Base!M82,SIARMA!A:A,0),1)</f>
        <v>1.289666666666667</v>
      </c>
      <c r="R82" s="2">
        <f t="shared" si="22"/>
        <v>52.699193793743646</v>
      </c>
      <c r="S82" s="2">
        <f t="shared" si="23"/>
        <v>4.4014439596113135</v>
      </c>
      <c r="U82" s="17">
        <f t="shared" si="24"/>
        <v>4.4014439596113135</v>
      </c>
      <c r="V82" s="17">
        <f t="shared" si="25"/>
        <v>0</v>
      </c>
      <c r="W82" s="21"/>
      <c r="Y82" s="1"/>
      <c r="Z82" s="1"/>
    </row>
    <row r="83" spans="1:26" x14ac:dyDescent="0.25">
      <c r="A83" s="7">
        <v>2013</v>
      </c>
      <c r="B83" s="2">
        <v>7</v>
      </c>
      <c r="C83" s="2" t="str">
        <f t="shared" si="26"/>
        <v>7-2013</v>
      </c>
      <c r="D83" s="13">
        <v>41456</v>
      </c>
      <c r="E83" s="2"/>
      <c r="F83" s="2">
        <v>55.44014348846985</v>
      </c>
      <c r="G83" s="2"/>
      <c r="H83" s="6">
        <f>INDEX('Taxa de Juros (Ano)'!C:C,MATCH(Base!A83,'Taxa de Juros (Ano)'!A:A,0),1)</f>
        <v>6.6000000000000008E-3</v>
      </c>
      <c r="I83" s="9" t="str">
        <f t="shared" si="18"/>
        <v>2-2013</v>
      </c>
      <c r="J83" s="2">
        <f t="shared" si="19"/>
        <v>48.297749834132333</v>
      </c>
      <c r="K83" s="1">
        <f t="shared" si="20"/>
        <v>1.593825744526367</v>
      </c>
      <c r="M83">
        <f t="shared" si="27"/>
        <v>5</v>
      </c>
      <c r="N83" s="12" t="str">
        <f t="shared" si="21"/>
        <v>5-2013</v>
      </c>
      <c r="Q83">
        <f>INDEX(SIARMA!D:D,MATCH(Base!M83,SIARMA!A:A,0),1)</f>
        <v>1.4270000000000005</v>
      </c>
      <c r="R83" s="2">
        <f t="shared" si="22"/>
        <v>52.419317743943481</v>
      </c>
      <c r="S83" s="2">
        <f t="shared" si="23"/>
        <v>4.121567909811148</v>
      </c>
      <c r="U83" s="17">
        <f t="shared" si="24"/>
        <v>4.121567909811148</v>
      </c>
      <c r="V83" s="17">
        <f t="shared" si="25"/>
        <v>0</v>
      </c>
      <c r="W83" s="21"/>
      <c r="Y83" s="1"/>
      <c r="Z83" s="1"/>
    </row>
    <row r="84" spans="1:26" x14ac:dyDescent="0.25">
      <c r="A84" s="7">
        <v>2013</v>
      </c>
      <c r="B84" s="2">
        <v>8</v>
      </c>
      <c r="C84" s="2" t="str">
        <f t="shared" si="26"/>
        <v>8-2013</v>
      </c>
      <c r="D84" s="13">
        <v>41487</v>
      </c>
      <c r="E84" s="2"/>
      <c r="F84" s="2">
        <v>55.960343963179881</v>
      </c>
      <c r="G84" s="2"/>
      <c r="H84" s="6">
        <f>INDEX('Taxa de Juros (Ano)'!C:C,MATCH(Base!A84,'Taxa de Juros (Ano)'!A:A,0),1)</f>
        <v>6.6000000000000008E-3</v>
      </c>
      <c r="I84" s="9" t="str">
        <f t="shared" si="18"/>
        <v>2-2013</v>
      </c>
      <c r="J84" s="2">
        <f t="shared" si="19"/>
        <v>48.297749834132333</v>
      </c>
      <c r="K84" s="1">
        <f t="shared" si="20"/>
        <v>1.9125908934316405</v>
      </c>
      <c r="M84">
        <f t="shared" si="27"/>
        <v>6</v>
      </c>
      <c r="N84" s="12" t="str">
        <f t="shared" si="21"/>
        <v>6-2013</v>
      </c>
      <c r="Q84">
        <f>INDEX(SIARMA!D:D,MATCH(Base!M84,SIARMA!A:A,0),1)</f>
        <v>1.5643333333333338</v>
      </c>
      <c r="R84" s="2">
        <f t="shared" si="22"/>
        <v>52.483419736414902</v>
      </c>
      <c r="S84" s="2">
        <f t="shared" si="23"/>
        <v>4.1856699022825694</v>
      </c>
      <c r="U84" s="17">
        <f t="shared" si="24"/>
        <v>4.1856699022825694</v>
      </c>
      <c r="V84" s="17">
        <f t="shared" si="25"/>
        <v>0</v>
      </c>
      <c r="W84" s="21"/>
      <c r="Y84" s="1"/>
      <c r="Z84" s="1"/>
    </row>
    <row r="85" spans="1:26" x14ac:dyDescent="0.25">
      <c r="A85" s="7">
        <v>2013</v>
      </c>
      <c r="B85" s="2">
        <v>9</v>
      </c>
      <c r="C85" s="2" t="str">
        <f t="shared" si="26"/>
        <v>9-2013</v>
      </c>
      <c r="D85" s="13">
        <v>41518</v>
      </c>
      <c r="E85" s="2"/>
      <c r="F85" s="2">
        <v>59.171713417790833</v>
      </c>
      <c r="G85" s="2"/>
      <c r="H85" s="6">
        <f>INDEX('Taxa de Juros (Ano)'!C:C,MATCH(Base!A85,'Taxa de Juros (Ano)'!A:A,0),1)</f>
        <v>6.6000000000000008E-3</v>
      </c>
      <c r="I85" s="9" t="str">
        <f t="shared" si="18"/>
        <v>2-2013</v>
      </c>
      <c r="J85" s="2">
        <f t="shared" si="19"/>
        <v>48.297749834132333</v>
      </c>
      <c r="K85" s="1">
        <f t="shared" si="20"/>
        <v>2.2313560423369139</v>
      </c>
      <c r="M85">
        <f t="shared" si="27"/>
        <v>7</v>
      </c>
      <c r="N85" s="12" t="str">
        <f t="shared" si="21"/>
        <v>7-2013</v>
      </c>
      <c r="Q85">
        <f>INDEX(SIARMA!D:D,MATCH(Base!M85,SIARMA!A:A,0),1)</f>
        <v>1.7016666666666673</v>
      </c>
      <c r="R85" s="2">
        <f t="shared" si="22"/>
        <v>55.238690708787253</v>
      </c>
      <c r="S85" s="2">
        <f t="shared" si="23"/>
        <v>6.9409408746549204</v>
      </c>
      <c r="U85" s="17">
        <f t="shared" si="24"/>
        <v>6.9409408746549204</v>
      </c>
      <c r="V85" s="17">
        <f t="shared" si="25"/>
        <v>0</v>
      </c>
      <c r="W85" s="21"/>
      <c r="Y85" s="1"/>
      <c r="Z85" s="1"/>
    </row>
    <row r="86" spans="1:26" x14ac:dyDescent="0.25">
      <c r="A86" s="7">
        <v>2013</v>
      </c>
      <c r="B86" s="2">
        <v>10</v>
      </c>
      <c r="C86" s="2" t="str">
        <f t="shared" si="26"/>
        <v>10-2013</v>
      </c>
      <c r="D86" s="13">
        <v>41548</v>
      </c>
      <c r="E86" s="2"/>
      <c r="F86" s="2">
        <v>60.768203521699441</v>
      </c>
      <c r="G86" s="2"/>
      <c r="H86" s="6">
        <f>INDEX('Taxa de Juros (Ano)'!C:C,MATCH(Base!A86,'Taxa de Juros (Ano)'!A:A,0),1)</f>
        <v>6.6000000000000008E-3</v>
      </c>
      <c r="I86" s="9" t="str">
        <f t="shared" si="18"/>
        <v>2-2013</v>
      </c>
      <c r="J86" s="2">
        <f t="shared" si="19"/>
        <v>48.297749834132333</v>
      </c>
      <c r="K86" s="1">
        <f t="shared" si="20"/>
        <v>2.5501211912421873</v>
      </c>
      <c r="M86">
        <f t="shared" si="27"/>
        <v>8</v>
      </c>
      <c r="N86" s="12" t="str">
        <f t="shared" si="21"/>
        <v>8-2013</v>
      </c>
      <c r="Q86">
        <f>INDEX(SIARMA!D:D,MATCH(Base!M86,SIARMA!A:A,0),1)</f>
        <v>1.8390000000000011</v>
      </c>
      <c r="R86" s="2">
        <f t="shared" si="22"/>
        <v>56.379082330457251</v>
      </c>
      <c r="S86" s="2">
        <f t="shared" si="23"/>
        <v>8.0813324963249187</v>
      </c>
      <c r="U86" s="17">
        <f t="shared" si="24"/>
        <v>8.0813324963249187</v>
      </c>
      <c r="V86" s="17">
        <f t="shared" si="25"/>
        <v>0</v>
      </c>
      <c r="W86" s="21"/>
      <c r="Y86" s="1"/>
      <c r="Z86" s="1"/>
    </row>
    <row r="87" spans="1:26" x14ac:dyDescent="0.25">
      <c r="A87" s="7">
        <v>2013</v>
      </c>
      <c r="B87" s="2">
        <v>11</v>
      </c>
      <c r="C87" s="2" t="str">
        <f t="shared" si="26"/>
        <v>11-2013</v>
      </c>
      <c r="D87" s="13">
        <v>41579</v>
      </c>
      <c r="E87" s="2"/>
      <c r="F87" s="2">
        <v>63.904206437772466</v>
      </c>
      <c r="G87" s="2"/>
      <c r="H87" s="6">
        <f>INDEX('Taxa de Juros (Ano)'!C:C,MATCH(Base!A87,'Taxa de Juros (Ano)'!A:A,0),1)</f>
        <v>6.6000000000000008E-3</v>
      </c>
      <c r="I87" s="9" t="str">
        <f t="shared" si="18"/>
        <v>2-2013</v>
      </c>
      <c r="J87" s="2">
        <f t="shared" si="19"/>
        <v>48.297749834132333</v>
      </c>
      <c r="K87" s="1">
        <f t="shared" si="20"/>
        <v>2.8688863401474607</v>
      </c>
      <c r="M87">
        <f t="shared" si="27"/>
        <v>9</v>
      </c>
      <c r="N87" s="12" t="str">
        <f t="shared" si="21"/>
        <v>9-2013</v>
      </c>
      <c r="Q87">
        <f>INDEX(SIARMA!D:D,MATCH(Base!M87,SIARMA!A:A,0),1)</f>
        <v>1.9763333333333346</v>
      </c>
      <c r="R87" s="2">
        <f t="shared" si="22"/>
        <v>59.058986764291667</v>
      </c>
      <c r="S87" s="2">
        <f t="shared" si="23"/>
        <v>10.761236930159335</v>
      </c>
      <c r="U87" s="17">
        <f t="shared" si="24"/>
        <v>10.761236930159335</v>
      </c>
      <c r="V87" s="17">
        <f t="shared" si="25"/>
        <v>0</v>
      </c>
      <c r="W87" s="21"/>
      <c r="Y87" s="1"/>
      <c r="Z87" s="1"/>
    </row>
    <row r="88" spans="1:26" x14ac:dyDescent="0.25">
      <c r="A88" s="7">
        <v>2013</v>
      </c>
      <c r="B88" s="2">
        <v>12</v>
      </c>
      <c r="C88" s="2" t="str">
        <f t="shared" si="26"/>
        <v>12-2013</v>
      </c>
      <c r="D88" s="13">
        <v>41609</v>
      </c>
      <c r="E88" s="2"/>
      <c r="F88" s="2">
        <v>65.37871984437308</v>
      </c>
      <c r="G88" s="2"/>
      <c r="H88" s="6">
        <f>INDEX('Taxa de Juros (Ano)'!C:C,MATCH(Base!A88,'Taxa de Juros (Ano)'!A:A,0),1)</f>
        <v>6.6000000000000008E-3</v>
      </c>
      <c r="I88" s="9" t="str">
        <f t="shared" si="18"/>
        <v>2-2013</v>
      </c>
      <c r="J88" s="2">
        <f t="shared" si="19"/>
        <v>48.297749834132333</v>
      </c>
      <c r="K88" s="1">
        <f t="shared" si="20"/>
        <v>3.1876514890527341</v>
      </c>
      <c r="M88">
        <f t="shared" si="27"/>
        <v>10</v>
      </c>
      <c r="N88" s="12" t="str">
        <f t="shared" si="21"/>
        <v>10-2013</v>
      </c>
      <c r="Q88">
        <f>INDEX(SIARMA!D:D,MATCH(Base!M88,SIARMA!A:A,0),1)</f>
        <v>2.1136666666666679</v>
      </c>
      <c r="R88" s="2">
        <f t="shared" si="22"/>
        <v>60.07740168865368</v>
      </c>
      <c r="S88" s="2">
        <f t="shared" si="23"/>
        <v>11.779651854521347</v>
      </c>
      <c r="U88" s="17">
        <f t="shared" si="24"/>
        <v>11.779651854521347</v>
      </c>
      <c r="V88" s="17">
        <f t="shared" si="25"/>
        <v>0</v>
      </c>
      <c r="W88" s="21"/>
      <c r="Y88" s="1"/>
      <c r="Z88" s="1"/>
    </row>
    <row r="89" spans="1:26" x14ac:dyDescent="0.25">
      <c r="A89" s="7">
        <v>2014</v>
      </c>
      <c r="B89" s="2">
        <v>1</v>
      </c>
      <c r="C89" s="2" t="str">
        <f t="shared" si="26"/>
        <v>1-2014</v>
      </c>
      <c r="D89" s="13">
        <v>41640</v>
      </c>
      <c r="E89" s="2"/>
      <c r="F89" s="2">
        <v>62.409207539854911</v>
      </c>
      <c r="G89" s="2"/>
      <c r="H89" s="6">
        <f>INDEX('Taxa de Juros (Ano)'!C:C,MATCH(Base!A89,'Taxa de Juros (Ano)'!A:A,0),1)</f>
        <v>8.6666666666666663E-3</v>
      </c>
      <c r="I89" s="9" t="str">
        <f t="shared" si="18"/>
        <v>2-2014</v>
      </c>
      <c r="J89" s="2">
        <f t="shared" si="19"/>
        <v>55.407676875661167</v>
      </c>
      <c r="K89" s="1">
        <f t="shared" si="20"/>
        <v>0</v>
      </c>
      <c r="M89">
        <f t="shared" si="27"/>
        <v>0</v>
      </c>
      <c r="N89" s="12" t="str">
        <f t="shared" si="21"/>
        <v>0-2014</v>
      </c>
      <c r="Q89">
        <f>INDEX(SIARMA!D:D,MATCH(Base!M89,SIARMA!A:A,0),1)</f>
        <v>0</v>
      </c>
      <c r="R89" s="2">
        <f t="shared" si="22"/>
        <v>0</v>
      </c>
      <c r="S89" s="2">
        <f t="shared" si="23"/>
        <v>0</v>
      </c>
      <c r="U89" s="17">
        <f t="shared" si="24"/>
        <v>0</v>
      </c>
      <c r="V89" s="17">
        <f t="shared" si="25"/>
        <v>0</v>
      </c>
      <c r="W89" s="21"/>
      <c r="Y89" s="1"/>
      <c r="Z89" s="1"/>
    </row>
    <row r="90" spans="1:26" x14ac:dyDescent="0.25">
      <c r="A90" s="7">
        <v>2014</v>
      </c>
      <c r="B90" s="2">
        <v>2</v>
      </c>
      <c r="C90" s="2" t="str">
        <f t="shared" si="26"/>
        <v>2-2014</v>
      </c>
      <c r="D90" s="13">
        <v>41671</v>
      </c>
      <c r="E90" s="2"/>
      <c r="F90" s="2">
        <v>55.407676875661167</v>
      </c>
      <c r="G90" s="2"/>
      <c r="H90" s="6">
        <f>INDEX('Taxa de Juros (Ano)'!C:C,MATCH(Base!A90,'Taxa de Juros (Ano)'!A:A,0),1)</f>
        <v>8.6666666666666663E-3</v>
      </c>
      <c r="I90" s="9" t="str">
        <f t="shared" si="18"/>
        <v>2-2014</v>
      </c>
      <c r="J90" s="2">
        <f t="shared" si="19"/>
        <v>55.407676875661167</v>
      </c>
      <c r="K90" s="1">
        <f t="shared" si="20"/>
        <v>0</v>
      </c>
      <c r="M90">
        <f t="shared" si="27"/>
        <v>0</v>
      </c>
      <c r="N90" s="12" t="str">
        <f t="shared" si="21"/>
        <v>0-2014</v>
      </c>
      <c r="Q90">
        <f>INDEX(SIARMA!D:D,MATCH(Base!M90,SIARMA!A:A,0),1)</f>
        <v>0</v>
      </c>
      <c r="R90" s="2">
        <f t="shared" si="22"/>
        <v>55.407676875661167</v>
      </c>
      <c r="S90" s="2">
        <f t="shared" si="23"/>
        <v>0</v>
      </c>
      <c r="U90" s="17">
        <f t="shared" si="24"/>
        <v>0</v>
      </c>
      <c r="V90" s="17">
        <f t="shared" si="25"/>
        <v>0</v>
      </c>
      <c r="W90" s="21"/>
      <c r="Y90" s="1"/>
      <c r="Z90" s="1"/>
    </row>
    <row r="91" spans="1:26" x14ac:dyDescent="0.25">
      <c r="A91" s="7">
        <v>2014</v>
      </c>
      <c r="B91" s="2">
        <v>3</v>
      </c>
      <c r="C91" s="2" t="str">
        <f t="shared" si="26"/>
        <v>3-2014</v>
      </c>
      <c r="D91" s="13">
        <v>41699</v>
      </c>
      <c r="E91" s="2"/>
      <c r="F91" s="2">
        <v>57.473123298947293</v>
      </c>
      <c r="G91" s="2"/>
      <c r="H91" s="6">
        <f>INDEX('Taxa de Juros (Ano)'!C:C,MATCH(Base!A91,'Taxa de Juros (Ano)'!A:A,0),1)</f>
        <v>8.6666666666666663E-3</v>
      </c>
      <c r="I91" s="9" t="str">
        <f t="shared" si="18"/>
        <v>2-2014</v>
      </c>
      <c r="J91" s="2">
        <f t="shared" si="19"/>
        <v>55.407676875661167</v>
      </c>
      <c r="K91" s="1">
        <f t="shared" si="20"/>
        <v>0.48019986625573008</v>
      </c>
      <c r="M91">
        <f t="shared" si="27"/>
        <v>1</v>
      </c>
      <c r="N91" s="12" t="str">
        <f t="shared" si="21"/>
        <v>1-2014</v>
      </c>
      <c r="Q91">
        <f>INDEX(SIARMA!D:D,MATCH(Base!M91,SIARMA!A:A,0),1)</f>
        <v>0.92800000000000016</v>
      </c>
      <c r="R91" s="2">
        <f t="shared" si="22"/>
        <v>56.064923432691565</v>
      </c>
      <c r="S91" s="2">
        <f t="shared" si="23"/>
        <v>0.65724655703039758</v>
      </c>
      <c r="U91" s="17">
        <f t="shared" si="24"/>
        <v>0.65724655703039758</v>
      </c>
      <c r="V91" s="17">
        <f t="shared" si="25"/>
        <v>0</v>
      </c>
      <c r="W91" s="21"/>
      <c r="Y91" s="1"/>
      <c r="Z91" s="1"/>
    </row>
    <row r="92" spans="1:26" x14ac:dyDescent="0.25">
      <c r="A92" s="7">
        <v>2014</v>
      </c>
      <c r="B92" s="2">
        <v>4</v>
      </c>
      <c r="C92" s="2" t="str">
        <f t="shared" si="26"/>
        <v>4-2014</v>
      </c>
      <c r="D92" s="13">
        <v>41730</v>
      </c>
      <c r="E92" s="2"/>
      <c r="F92" s="2">
        <v>58.344929788849001</v>
      </c>
      <c r="G92" s="2"/>
      <c r="H92" s="6">
        <f>INDEX('Taxa de Juros (Ano)'!C:C,MATCH(Base!A92,'Taxa de Juros (Ano)'!A:A,0),1)</f>
        <v>8.6666666666666663E-3</v>
      </c>
      <c r="I92" s="9" t="str">
        <f t="shared" si="18"/>
        <v>2-2014</v>
      </c>
      <c r="J92" s="2">
        <f t="shared" si="19"/>
        <v>55.407676875661167</v>
      </c>
      <c r="K92" s="1">
        <f t="shared" si="20"/>
        <v>0.96039973251146016</v>
      </c>
      <c r="M92">
        <f t="shared" si="27"/>
        <v>2</v>
      </c>
      <c r="N92" s="12" t="str">
        <f t="shared" si="21"/>
        <v>2-2014</v>
      </c>
      <c r="Q92">
        <f>INDEX(SIARMA!D:D,MATCH(Base!M92,SIARMA!A:A,0),1)</f>
        <v>1.0149999999999999</v>
      </c>
      <c r="R92" s="2">
        <f t="shared" si="22"/>
        <v>56.369530056337538</v>
      </c>
      <c r="S92" s="2">
        <f t="shared" si="23"/>
        <v>0.96185318067637127</v>
      </c>
      <c r="U92" s="17">
        <f t="shared" si="24"/>
        <v>0.96185318067637127</v>
      </c>
      <c r="V92" s="17">
        <f t="shared" si="25"/>
        <v>0</v>
      </c>
      <c r="W92" s="21"/>
      <c r="Y92" s="1"/>
      <c r="Z92" s="1"/>
    </row>
    <row r="93" spans="1:26" x14ac:dyDescent="0.25">
      <c r="A93" s="7">
        <v>2014</v>
      </c>
      <c r="B93" s="2">
        <v>5</v>
      </c>
      <c r="C93" s="2" t="str">
        <f t="shared" si="26"/>
        <v>5-2014</v>
      </c>
      <c r="D93" s="13">
        <v>41760</v>
      </c>
      <c r="E93" s="2"/>
      <c r="F93" s="2">
        <v>58.911630257974196</v>
      </c>
      <c r="G93" s="2"/>
      <c r="H93" s="6">
        <f>INDEX('Taxa de Juros (Ano)'!C:C,MATCH(Base!A93,'Taxa de Juros (Ano)'!A:A,0),1)</f>
        <v>8.6666666666666663E-3</v>
      </c>
      <c r="I93" s="9" t="str">
        <f t="shared" si="18"/>
        <v>2-2014</v>
      </c>
      <c r="J93" s="2">
        <f t="shared" si="19"/>
        <v>55.407676875661167</v>
      </c>
      <c r="K93" s="1">
        <f t="shared" si="20"/>
        <v>1.4405995987671902</v>
      </c>
      <c r="M93">
        <f t="shared" si="27"/>
        <v>3</v>
      </c>
      <c r="N93" s="12" t="str">
        <f t="shared" si="21"/>
        <v>3-2014</v>
      </c>
      <c r="Q93">
        <f>INDEX(SIARMA!D:D,MATCH(Base!M93,SIARMA!A:A,0),1)</f>
        <v>1.1523333333333334</v>
      </c>
      <c r="R93" s="2">
        <f t="shared" si="22"/>
        <v>56.318697325873671</v>
      </c>
      <c r="S93" s="2">
        <f t="shared" si="23"/>
        <v>0.91102045021250433</v>
      </c>
      <c r="U93" s="17">
        <f t="shared" si="24"/>
        <v>0.91102045021250433</v>
      </c>
      <c r="V93" s="17">
        <f t="shared" si="25"/>
        <v>0</v>
      </c>
      <c r="W93" s="21"/>
      <c r="Y93" s="1"/>
      <c r="Z93" s="1"/>
    </row>
    <row r="94" spans="1:26" x14ac:dyDescent="0.25">
      <c r="A94" s="7">
        <v>2014</v>
      </c>
      <c r="B94" s="2">
        <v>6</v>
      </c>
      <c r="C94" s="2" t="str">
        <f t="shared" si="26"/>
        <v>6-2014</v>
      </c>
      <c r="D94" s="13">
        <v>41791</v>
      </c>
      <c r="E94" s="2"/>
      <c r="F94" s="2">
        <v>59.675249653399078</v>
      </c>
      <c r="G94" s="2"/>
      <c r="H94" s="6">
        <f>INDEX('Taxa de Juros (Ano)'!C:C,MATCH(Base!A94,'Taxa de Juros (Ano)'!A:A,0),1)</f>
        <v>8.6666666666666663E-3</v>
      </c>
      <c r="I94" s="9" t="str">
        <f t="shared" si="18"/>
        <v>2-2014</v>
      </c>
      <c r="J94" s="2">
        <f t="shared" si="19"/>
        <v>55.407676875661167</v>
      </c>
      <c r="K94" s="1">
        <f t="shared" si="20"/>
        <v>1.9207994650229203</v>
      </c>
      <c r="M94">
        <f t="shared" si="27"/>
        <v>4</v>
      </c>
      <c r="N94" s="12" t="str">
        <f t="shared" si="21"/>
        <v>4-2014</v>
      </c>
      <c r="Q94">
        <f>INDEX(SIARMA!D:D,MATCH(Base!M94,SIARMA!A:A,0),1)</f>
        <v>1.289666666666667</v>
      </c>
      <c r="R94" s="2">
        <f t="shared" si="22"/>
        <v>56.464783521709492</v>
      </c>
      <c r="S94" s="2">
        <f t="shared" si="23"/>
        <v>1.0571066460483252</v>
      </c>
      <c r="U94" s="17">
        <f t="shared" si="24"/>
        <v>1.0571066460483252</v>
      </c>
      <c r="V94" s="17">
        <f t="shared" si="25"/>
        <v>0</v>
      </c>
      <c r="W94" s="21"/>
      <c r="Y94" s="1"/>
      <c r="Z94" s="1"/>
    </row>
    <row r="95" spans="1:26" x14ac:dyDescent="0.25">
      <c r="A95" s="7">
        <v>2014</v>
      </c>
      <c r="B95" s="2">
        <v>7</v>
      </c>
      <c r="C95" s="2" t="str">
        <f t="shared" si="26"/>
        <v>7-2014</v>
      </c>
      <c r="D95" s="13">
        <v>41821</v>
      </c>
      <c r="E95" s="2"/>
      <c r="F95" s="2">
        <v>55.212049676712866</v>
      </c>
      <c r="G95" s="2"/>
      <c r="H95" s="6">
        <f>INDEX('Taxa de Juros (Ano)'!C:C,MATCH(Base!A95,'Taxa de Juros (Ano)'!A:A,0),1)</f>
        <v>8.6666666666666663E-3</v>
      </c>
      <c r="I95" s="9" t="str">
        <f t="shared" si="18"/>
        <v>2-2014</v>
      </c>
      <c r="J95" s="2">
        <f t="shared" si="19"/>
        <v>55.407676875661167</v>
      </c>
      <c r="K95" s="1">
        <f t="shared" si="20"/>
        <v>2.4009993312786504</v>
      </c>
      <c r="M95">
        <f t="shared" si="27"/>
        <v>5</v>
      </c>
      <c r="N95" s="12" t="str">
        <f t="shared" si="21"/>
        <v>5-2014</v>
      </c>
      <c r="Q95">
        <f>INDEX(SIARMA!D:D,MATCH(Base!M95,SIARMA!A:A,0),1)</f>
        <v>1.4270000000000005</v>
      </c>
      <c r="R95" s="2">
        <f t="shared" si="22"/>
        <v>51.384050345434218</v>
      </c>
      <c r="S95" s="2">
        <f t="shared" si="23"/>
        <v>-4.0236265302269487</v>
      </c>
      <c r="U95" s="17">
        <f t="shared" si="24"/>
        <v>0</v>
      </c>
      <c r="V95" s="17">
        <f t="shared" si="25"/>
        <v>-4.0236265302269487</v>
      </c>
      <c r="W95" s="21"/>
      <c r="Y95" s="1"/>
      <c r="Z95" s="1"/>
    </row>
    <row r="96" spans="1:26" x14ac:dyDescent="0.25">
      <c r="A96" s="7">
        <v>2014</v>
      </c>
      <c r="B96" s="2">
        <v>8</v>
      </c>
      <c r="C96" s="2" t="str">
        <f t="shared" si="26"/>
        <v>8-2014</v>
      </c>
      <c r="D96" s="13">
        <v>41852</v>
      </c>
      <c r="E96" s="2"/>
      <c r="F96" s="2">
        <v>54.903345373965436</v>
      </c>
      <c r="G96" s="2"/>
      <c r="H96" s="6">
        <f>INDEX('Taxa de Juros (Ano)'!C:C,MATCH(Base!A96,'Taxa de Juros (Ano)'!A:A,0),1)</f>
        <v>8.6666666666666663E-3</v>
      </c>
      <c r="I96" s="9" t="str">
        <f t="shared" si="18"/>
        <v>2-2014</v>
      </c>
      <c r="J96" s="2">
        <f t="shared" si="19"/>
        <v>55.407676875661167</v>
      </c>
      <c r="K96" s="1">
        <f t="shared" si="20"/>
        <v>2.8811991975343805</v>
      </c>
      <c r="M96">
        <f t="shared" si="27"/>
        <v>6</v>
      </c>
      <c r="N96" s="12" t="str">
        <f t="shared" si="21"/>
        <v>6-2014</v>
      </c>
      <c r="Q96">
        <f>INDEX(SIARMA!D:D,MATCH(Base!M96,SIARMA!A:A,0),1)</f>
        <v>1.5643333333333338</v>
      </c>
      <c r="R96" s="2">
        <f t="shared" si="22"/>
        <v>50.45781284309772</v>
      </c>
      <c r="S96" s="2">
        <f t="shared" si="23"/>
        <v>-4.9498640325634469</v>
      </c>
      <c r="U96" s="17">
        <f t="shared" si="24"/>
        <v>0</v>
      </c>
      <c r="V96" s="17">
        <f t="shared" si="25"/>
        <v>-4.9498640325634469</v>
      </c>
      <c r="W96" s="21"/>
      <c r="Y96" s="1"/>
      <c r="Z96" s="1"/>
    </row>
    <row r="97" spans="1:26" x14ac:dyDescent="0.25">
      <c r="A97" s="7">
        <v>2014</v>
      </c>
      <c r="B97" s="2">
        <v>9</v>
      </c>
      <c r="C97" s="2" t="str">
        <f t="shared" si="26"/>
        <v>9-2014</v>
      </c>
      <c r="D97" s="13">
        <v>41883</v>
      </c>
      <c r="E97" s="2"/>
      <c r="F97" s="2">
        <v>50.713880748411391</v>
      </c>
      <c r="G97" s="2"/>
      <c r="H97" s="6">
        <f>INDEX('Taxa de Juros (Ano)'!C:C,MATCH(Base!A97,'Taxa de Juros (Ano)'!A:A,0),1)</f>
        <v>8.6666666666666663E-3</v>
      </c>
      <c r="I97" s="9" t="str">
        <f t="shared" si="18"/>
        <v>2-2014</v>
      </c>
      <c r="J97" s="2">
        <f t="shared" si="19"/>
        <v>55.407676875661167</v>
      </c>
      <c r="K97" s="1">
        <f t="shared" si="20"/>
        <v>3.3613990637901106</v>
      </c>
      <c r="M97">
        <f t="shared" si="27"/>
        <v>7</v>
      </c>
      <c r="N97" s="12" t="str">
        <f t="shared" si="21"/>
        <v>7-2014</v>
      </c>
      <c r="Q97">
        <f>INDEX(SIARMA!D:D,MATCH(Base!M97,SIARMA!A:A,0),1)</f>
        <v>1.7016666666666673</v>
      </c>
      <c r="R97" s="2">
        <f t="shared" si="22"/>
        <v>45.650815017954613</v>
      </c>
      <c r="S97" s="2">
        <f t="shared" si="23"/>
        <v>-9.7568618577065536</v>
      </c>
      <c r="U97" s="17">
        <f t="shared" si="24"/>
        <v>0</v>
      </c>
      <c r="V97" s="17">
        <f t="shared" si="25"/>
        <v>-9.7568618577065536</v>
      </c>
      <c r="W97" s="21"/>
      <c r="Y97" s="1"/>
      <c r="Z97" s="1"/>
    </row>
    <row r="98" spans="1:26" x14ac:dyDescent="0.25">
      <c r="A98" s="7">
        <v>2014</v>
      </c>
      <c r="B98" s="2">
        <v>10</v>
      </c>
      <c r="C98" s="2" t="str">
        <f t="shared" si="26"/>
        <v>10-2014</v>
      </c>
      <c r="D98" s="13">
        <v>41913</v>
      </c>
      <c r="E98" s="2"/>
      <c r="F98" s="2">
        <v>49.598613441825449</v>
      </c>
      <c r="G98" s="2"/>
      <c r="H98" s="6">
        <f>INDEX('Taxa de Juros (Ano)'!C:C,MATCH(Base!A98,'Taxa de Juros (Ano)'!A:A,0),1)</f>
        <v>8.6666666666666663E-3</v>
      </c>
      <c r="I98" s="9" t="str">
        <f t="shared" si="18"/>
        <v>2-2014</v>
      </c>
      <c r="J98" s="2">
        <f t="shared" si="19"/>
        <v>55.407676875661167</v>
      </c>
      <c r="K98" s="1">
        <f t="shared" si="20"/>
        <v>3.8415989300458406</v>
      </c>
      <c r="M98">
        <f t="shared" si="27"/>
        <v>8</v>
      </c>
      <c r="N98" s="12" t="str">
        <f t="shared" si="21"/>
        <v>8-2014</v>
      </c>
      <c r="Q98">
        <f>INDEX(SIARMA!D:D,MATCH(Base!M98,SIARMA!A:A,0),1)</f>
        <v>1.8390000000000011</v>
      </c>
      <c r="R98" s="2">
        <f t="shared" si="22"/>
        <v>43.91801451177961</v>
      </c>
      <c r="S98" s="2">
        <f t="shared" si="23"/>
        <v>-11.489662363881557</v>
      </c>
      <c r="U98" s="17">
        <f t="shared" si="24"/>
        <v>0</v>
      </c>
      <c r="V98" s="17">
        <f t="shared" si="25"/>
        <v>-11.489662363881557</v>
      </c>
      <c r="W98" s="21"/>
      <c r="Y98" s="1"/>
      <c r="Z98" s="1"/>
    </row>
    <row r="99" spans="1:26" x14ac:dyDescent="0.25">
      <c r="A99" s="7">
        <v>2014</v>
      </c>
      <c r="B99" s="2">
        <v>11</v>
      </c>
      <c r="C99" s="2" t="str">
        <f t="shared" si="26"/>
        <v>11-2014</v>
      </c>
      <c r="D99" s="13">
        <v>41944</v>
      </c>
      <c r="E99" s="2"/>
      <c r="F99" s="2">
        <v>50.093525645771578</v>
      </c>
      <c r="G99" s="2"/>
      <c r="H99" s="6">
        <f>INDEX('Taxa de Juros (Ano)'!C:C,MATCH(Base!A99,'Taxa de Juros (Ano)'!A:A,0),1)</f>
        <v>8.6666666666666663E-3</v>
      </c>
      <c r="I99" s="9" t="str">
        <f t="shared" si="18"/>
        <v>2-2014</v>
      </c>
      <c r="J99" s="2">
        <f t="shared" si="19"/>
        <v>55.407676875661167</v>
      </c>
      <c r="K99" s="1">
        <f t="shared" si="20"/>
        <v>4.3217987963015707</v>
      </c>
      <c r="M99">
        <f t="shared" si="27"/>
        <v>9</v>
      </c>
      <c r="N99" s="12" t="str">
        <f t="shared" si="21"/>
        <v>9-2014</v>
      </c>
      <c r="Q99">
        <f>INDEX(SIARMA!D:D,MATCH(Base!M99,SIARMA!A:A,0),1)</f>
        <v>1.9763333333333346</v>
      </c>
      <c r="R99" s="2">
        <f t="shared" si="22"/>
        <v>43.79539351613667</v>
      </c>
      <c r="S99" s="2">
        <f t="shared" si="23"/>
        <v>-11.612283359524497</v>
      </c>
      <c r="U99" s="17">
        <f t="shared" si="24"/>
        <v>0</v>
      </c>
      <c r="V99" s="17">
        <f t="shared" si="25"/>
        <v>-11.612283359524497</v>
      </c>
      <c r="W99" s="21"/>
      <c r="Y99" s="1"/>
      <c r="Z99" s="1"/>
    </row>
    <row r="100" spans="1:26" x14ac:dyDescent="0.25">
      <c r="A100" s="7">
        <v>2014</v>
      </c>
      <c r="B100" s="2">
        <v>12</v>
      </c>
      <c r="C100" s="2" t="str">
        <f t="shared" si="26"/>
        <v>12-2014</v>
      </c>
      <c r="D100" s="13">
        <v>41974</v>
      </c>
      <c r="E100" s="2"/>
      <c r="F100" s="2">
        <v>49.353803836646122</v>
      </c>
      <c r="G100" s="2"/>
      <c r="H100" s="6">
        <f>INDEX('Taxa de Juros (Ano)'!C:C,MATCH(Base!A100,'Taxa de Juros (Ano)'!A:A,0),1)</f>
        <v>8.6666666666666663E-3</v>
      </c>
      <c r="I100" s="9" t="str">
        <f t="shared" si="18"/>
        <v>2-2014</v>
      </c>
      <c r="J100" s="2">
        <f t="shared" si="19"/>
        <v>55.407676875661167</v>
      </c>
      <c r="K100" s="1">
        <f t="shared" si="20"/>
        <v>4.8019986625573008</v>
      </c>
      <c r="M100">
        <f t="shared" si="27"/>
        <v>10</v>
      </c>
      <c r="N100" s="12" t="str">
        <f t="shared" si="21"/>
        <v>10-2014</v>
      </c>
      <c r="Q100">
        <f>INDEX(SIARMA!D:D,MATCH(Base!M100,SIARMA!A:A,0),1)</f>
        <v>2.1136666666666679</v>
      </c>
      <c r="R100" s="2">
        <f t="shared" si="22"/>
        <v>42.438138507422153</v>
      </c>
      <c r="S100" s="2">
        <f t="shared" si="23"/>
        <v>-12.969538368239014</v>
      </c>
      <c r="U100" s="17">
        <f t="shared" si="24"/>
        <v>0</v>
      </c>
      <c r="V100" s="17">
        <f t="shared" si="25"/>
        <v>-12.969538368239014</v>
      </c>
      <c r="W100" s="21"/>
      <c r="Y100" s="1"/>
      <c r="Z100" s="1"/>
    </row>
    <row r="101" spans="1:26" x14ac:dyDescent="0.25">
      <c r="A101" s="7">
        <v>2015</v>
      </c>
      <c r="B101" s="2">
        <v>1</v>
      </c>
      <c r="C101" s="2" t="str">
        <f t="shared" si="26"/>
        <v>1-2015</v>
      </c>
      <c r="D101" s="13">
        <v>42005</v>
      </c>
      <c r="E101" s="2"/>
      <c r="F101" s="2">
        <v>48.705454604919723</v>
      </c>
      <c r="G101" s="2"/>
      <c r="H101" s="6">
        <f>INDEX('Taxa de Juros (Ano)'!C:C,MATCH(Base!A101,'Taxa de Juros (Ano)'!A:A,0),1)</f>
        <v>1.0450000000000001E-2</v>
      </c>
      <c r="I101" s="9" t="str">
        <f t="shared" ref="I101:I124" si="28">CONCATENATE($B$1,"-",A101)</f>
        <v>2-2015</v>
      </c>
      <c r="J101" s="2">
        <f t="shared" ref="J101:J124" si="29">INDEX($F$4:$F$124,MATCH(I101,$C$4:$C$124,0),1)</f>
        <v>50.296375714198412</v>
      </c>
      <c r="K101" s="1">
        <f t="shared" ref="K101:K124" si="30">J101*H101*M101</f>
        <v>0</v>
      </c>
      <c r="M101">
        <f t="shared" si="27"/>
        <v>0</v>
      </c>
      <c r="N101" s="12" t="str">
        <f t="shared" ref="N101:N124" si="31">CONCATENATE(M101,"-",A101)</f>
        <v>0-2015</v>
      </c>
      <c r="Q101">
        <f>INDEX(SIARMA!D:D,MATCH(Base!M101,SIARMA!A:A,0),1)</f>
        <v>0</v>
      </c>
      <c r="R101" s="2">
        <f t="shared" ref="R101:R124" si="32">IF(B101&lt;$B$1,0,F101-Q101-L101-K101)</f>
        <v>0</v>
      </c>
      <c r="S101" s="2">
        <f t="shared" ref="S101:S124" si="33">IF(R101=0,0,R101-(J101-X101))</f>
        <v>0</v>
      </c>
      <c r="U101" s="17">
        <f t="shared" ref="U101:U124" si="34">IF(S101&gt;0,S101,0)</f>
        <v>0</v>
      </c>
      <c r="V101" s="17">
        <f t="shared" ref="V101:V124" si="35">IF(S101&lt;0,S101,0)</f>
        <v>0</v>
      </c>
      <c r="W101" s="21"/>
      <c r="Y101" s="1"/>
      <c r="Z101" s="1"/>
    </row>
    <row r="102" spans="1:26" x14ac:dyDescent="0.25">
      <c r="A102" s="7">
        <v>2015</v>
      </c>
      <c r="B102" s="2">
        <v>2</v>
      </c>
      <c r="C102" s="2" t="str">
        <f t="shared" si="26"/>
        <v>2-2015</v>
      </c>
      <c r="D102" s="13">
        <v>42036</v>
      </c>
      <c r="E102" s="2"/>
      <c r="F102" s="2">
        <v>50.296375714198412</v>
      </c>
      <c r="G102" s="2"/>
      <c r="H102" s="6">
        <f>INDEX('Taxa de Juros (Ano)'!C:C,MATCH(Base!A102,'Taxa de Juros (Ano)'!A:A,0),1)</f>
        <v>1.0450000000000001E-2</v>
      </c>
      <c r="I102" s="9" t="str">
        <f t="shared" si="28"/>
        <v>2-2015</v>
      </c>
      <c r="J102" s="2">
        <f t="shared" si="29"/>
        <v>50.296375714198412</v>
      </c>
      <c r="K102" s="1">
        <f t="shared" si="30"/>
        <v>0</v>
      </c>
      <c r="M102">
        <f t="shared" si="27"/>
        <v>0</v>
      </c>
      <c r="N102" s="12" t="str">
        <f t="shared" si="31"/>
        <v>0-2015</v>
      </c>
      <c r="Q102">
        <f>INDEX(SIARMA!D:D,MATCH(Base!M102,SIARMA!A:A,0),1)</f>
        <v>0</v>
      </c>
      <c r="R102" s="2">
        <f t="shared" si="32"/>
        <v>50.296375714198412</v>
      </c>
      <c r="S102" s="2">
        <f t="shared" si="33"/>
        <v>0</v>
      </c>
      <c r="U102" s="17">
        <f t="shared" si="34"/>
        <v>0</v>
      </c>
      <c r="V102" s="17">
        <f t="shared" si="35"/>
        <v>0</v>
      </c>
      <c r="W102" s="21"/>
      <c r="Y102" s="1"/>
      <c r="Z102" s="1"/>
    </row>
    <row r="103" spans="1:26" x14ac:dyDescent="0.25">
      <c r="A103" s="7">
        <v>2015</v>
      </c>
      <c r="B103" s="2">
        <v>3</v>
      </c>
      <c r="C103" s="2" t="str">
        <f t="shared" si="26"/>
        <v>3-2015</v>
      </c>
      <c r="D103" s="13">
        <v>42064</v>
      </c>
      <c r="E103" s="2"/>
      <c r="F103" s="2">
        <v>53.405072451314602</v>
      </c>
      <c r="G103" s="2"/>
      <c r="H103" s="6">
        <f>INDEX('Taxa de Juros (Ano)'!C:C,MATCH(Base!A103,'Taxa de Juros (Ano)'!A:A,0),1)</f>
        <v>1.0450000000000001E-2</v>
      </c>
      <c r="I103" s="9" t="str">
        <f t="shared" si="28"/>
        <v>2-2015</v>
      </c>
      <c r="J103" s="2">
        <f t="shared" si="29"/>
        <v>50.296375714198412</v>
      </c>
      <c r="K103" s="1">
        <f t="shared" si="30"/>
        <v>0.5255971262133734</v>
      </c>
      <c r="M103">
        <f t="shared" si="27"/>
        <v>1</v>
      </c>
      <c r="N103" s="12" t="str">
        <f t="shared" si="31"/>
        <v>1-2015</v>
      </c>
      <c r="Q103">
        <f>INDEX(SIARMA!D:D,MATCH(Base!M103,SIARMA!A:A,0),1)</f>
        <v>0.92800000000000016</v>
      </c>
      <c r="R103" s="2">
        <f t="shared" si="32"/>
        <v>51.951475325101228</v>
      </c>
      <c r="S103" s="2">
        <f t="shared" si="33"/>
        <v>1.6550996109028162</v>
      </c>
      <c r="U103" s="17">
        <f t="shared" si="34"/>
        <v>1.6550996109028162</v>
      </c>
      <c r="V103" s="17">
        <f t="shared" si="35"/>
        <v>0</v>
      </c>
      <c r="W103" s="21"/>
      <c r="Y103" s="1"/>
      <c r="Z103" s="1"/>
    </row>
    <row r="104" spans="1:26" x14ac:dyDescent="0.25">
      <c r="A104" s="7">
        <v>2015</v>
      </c>
      <c r="B104" s="2">
        <v>4</v>
      </c>
      <c r="C104" s="2" t="str">
        <f t="shared" si="26"/>
        <v>4-2015</v>
      </c>
      <c r="D104" s="13">
        <v>42095</v>
      </c>
      <c r="E104" s="2"/>
      <c r="F104" s="2">
        <v>53.820984458068693</v>
      </c>
      <c r="G104" s="2"/>
      <c r="H104" s="6">
        <f>INDEX('Taxa de Juros (Ano)'!C:C,MATCH(Base!A104,'Taxa de Juros (Ano)'!A:A,0),1)</f>
        <v>1.0450000000000001E-2</v>
      </c>
      <c r="I104" s="9" t="str">
        <f t="shared" si="28"/>
        <v>2-2015</v>
      </c>
      <c r="J104" s="2">
        <f t="shared" si="29"/>
        <v>50.296375714198412</v>
      </c>
      <c r="K104" s="1">
        <f t="shared" si="30"/>
        <v>1.0511942524267468</v>
      </c>
      <c r="M104">
        <f t="shared" si="27"/>
        <v>2</v>
      </c>
      <c r="N104" s="12" t="str">
        <f t="shared" si="31"/>
        <v>2-2015</v>
      </c>
      <c r="Q104">
        <f>INDEX(SIARMA!D:D,MATCH(Base!M104,SIARMA!A:A,0),1)</f>
        <v>1.0149999999999999</v>
      </c>
      <c r="R104" s="2">
        <f t="shared" si="32"/>
        <v>51.754790205641946</v>
      </c>
      <c r="S104" s="2">
        <f t="shared" si="33"/>
        <v>1.4584144914435342</v>
      </c>
      <c r="U104" s="17">
        <f t="shared" si="34"/>
        <v>1.4584144914435342</v>
      </c>
      <c r="V104" s="17">
        <f t="shared" si="35"/>
        <v>0</v>
      </c>
      <c r="W104" s="21"/>
      <c r="Y104" s="1"/>
      <c r="Z104" s="1"/>
    </row>
    <row r="105" spans="1:26" x14ac:dyDescent="0.25">
      <c r="A105" s="7">
        <v>2015</v>
      </c>
      <c r="B105" s="2">
        <v>5</v>
      </c>
      <c r="C105" s="2" t="str">
        <f t="shared" si="26"/>
        <v>5-2015</v>
      </c>
      <c r="D105" s="13">
        <v>42125</v>
      </c>
      <c r="E105" s="2"/>
      <c r="F105" s="2">
        <v>52.264007134774275</v>
      </c>
      <c r="G105" s="2"/>
      <c r="H105" s="6">
        <f>INDEX('Taxa de Juros (Ano)'!C:C,MATCH(Base!A105,'Taxa de Juros (Ano)'!A:A,0),1)</f>
        <v>1.0450000000000001E-2</v>
      </c>
      <c r="I105" s="9" t="str">
        <f t="shared" si="28"/>
        <v>2-2015</v>
      </c>
      <c r="J105" s="2">
        <f t="shared" si="29"/>
        <v>50.296375714198412</v>
      </c>
      <c r="K105" s="1">
        <f t="shared" si="30"/>
        <v>1.5767913786401202</v>
      </c>
      <c r="M105">
        <f t="shared" si="27"/>
        <v>3</v>
      </c>
      <c r="N105" s="12" t="str">
        <f t="shared" si="31"/>
        <v>3-2015</v>
      </c>
      <c r="Q105">
        <f>INDEX(SIARMA!D:D,MATCH(Base!M105,SIARMA!A:A,0),1)</f>
        <v>1.1523333333333334</v>
      </c>
      <c r="R105" s="2">
        <f t="shared" si="32"/>
        <v>49.53488242280082</v>
      </c>
      <c r="S105" s="2">
        <f t="shared" si="33"/>
        <v>-0.76149329139759203</v>
      </c>
      <c r="U105" s="17">
        <f t="shared" si="34"/>
        <v>0</v>
      </c>
      <c r="V105" s="17">
        <f t="shared" si="35"/>
        <v>-0.76149329139759203</v>
      </c>
      <c r="W105" s="21"/>
      <c r="Y105" s="1"/>
      <c r="Z105" s="1"/>
    </row>
    <row r="106" spans="1:26" x14ac:dyDescent="0.25">
      <c r="A106" s="7">
        <v>2015</v>
      </c>
      <c r="B106" s="2">
        <v>6</v>
      </c>
      <c r="C106" s="2" t="str">
        <f t="shared" si="26"/>
        <v>6-2015</v>
      </c>
      <c r="D106" s="13">
        <v>42156</v>
      </c>
      <c r="E106" s="2"/>
      <c r="F106" s="2">
        <v>53.732034534954757</v>
      </c>
      <c r="G106" s="2"/>
      <c r="H106" s="6">
        <f>INDEX('Taxa de Juros (Ano)'!C:C,MATCH(Base!A106,'Taxa de Juros (Ano)'!A:A,0),1)</f>
        <v>1.0450000000000001E-2</v>
      </c>
      <c r="I106" s="9" t="str">
        <f t="shared" si="28"/>
        <v>2-2015</v>
      </c>
      <c r="J106" s="2">
        <f t="shared" si="29"/>
        <v>50.296375714198412</v>
      </c>
      <c r="K106" s="1">
        <f t="shared" si="30"/>
        <v>2.1023885048534936</v>
      </c>
      <c r="M106">
        <f t="shared" si="27"/>
        <v>4</v>
      </c>
      <c r="N106" s="12" t="str">
        <f t="shared" si="31"/>
        <v>4-2015</v>
      </c>
      <c r="Q106">
        <f>INDEX(SIARMA!D:D,MATCH(Base!M106,SIARMA!A:A,0),1)</f>
        <v>1.289666666666667</v>
      </c>
      <c r="R106" s="2">
        <f t="shared" si="32"/>
        <v>50.339979363434594</v>
      </c>
      <c r="S106" s="2">
        <f t="shared" si="33"/>
        <v>4.3603649236182207E-2</v>
      </c>
      <c r="U106" s="17">
        <f t="shared" si="34"/>
        <v>4.3603649236182207E-2</v>
      </c>
      <c r="V106" s="17">
        <f t="shared" si="35"/>
        <v>0</v>
      </c>
      <c r="W106" s="21"/>
      <c r="Y106" s="1"/>
      <c r="Z106" s="1"/>
    </row>
    <row r="107" spans="1:26" x14ac:dyDescent="0.25">
      <c r="A107" s="7">
        <v>2015</v>
      </c>
      <c r="B107" s="2">
        <v>7</v>
      </c>
      <c r="C107" s="2" t="str">
        <f t="shared" si="26"/>
        <v>7-2015</v>
      </c>
      <c r="D107" s="13">
        <v>42186</v>
      </c>
      <c r="E107" s="2"/>
      <c r="F107" s="2">
        <v>57.89833161356394</v>
      </c>
      <c r="G107" s="2"/>
      <c r="H107" s="6">
        <f>INDEX('Taxa de Juros (Ano)'!C:C,MATCH(Base!A107,'Taxa de Juros (Ano)'!A:A,0),1)</f>
        <v>1.0450000000000001E-2</v>
      </c>
      <c r="I107" s="9" t="str">
        <f t="shared" si="28"/>
        <v>2-2015</v>
      </c>
      <c r="J107" s="2">
        <f t="shared" si="29"/>
        <v>50.296375714198412</v>
      </c>
      <c r="K107" s="1">
        <f t="shared" si="30"/>
        <v>2.627985631066867</v>
      </c>
      <c r="M107">
        <f t="shared" si="27"/>
        <v>5</v>
      </c>
      <c r="N107" s="12" t="str">
        <f t="shared" si="31"/>
        <v>5-2015</v>
      </c>
      <c r="Q107">
        <f>INDEX(SIARMA!D:D,MATCH(Base!M107,SIARMA!A:A,0),1)</f>
        <v>1.4270000000000005</v>
      </c>
      <c r="R107" s="2">
        <f t="shared" si="32"/>
        <v>53.84334598249707</v>
      </c>
      <c r="S107" s="2">
        <f t="shared" si="33"/>
        <v>3.5469702682986579</v>
      </c>
      <c r="U107" s="17">
        <f t="shared" si="34"/>
        <v>3.5469702682986579</v>
      </c>
      <c r="V107" s="17">
        <f t="shared" si="35"/>
        <v>0</v>
      </c>
      <c r="W107" s="21"/>
      <c r="Y107" s="1"/>
      <c r="Z107" s="1"/>
    </row>
    <row r="108" spans="1:26" x14ac:dyDescent="0.25">
      <c r="A108" s="7">
        <v>2015</v>
      </c>
      <c r="B108" s="2">
        <v>8</v>
      </c>
      <c r="C108" s="2" t="str">
        <f t="shared" si="26"/>
        <v>8-2015</v>
      </c>
      <c r="D108" s="13">
        <v>42217</v>
      </c>
      <c r="E108" s="2"/>
      <c r="F108" s="2">
        <v>62.241299908292319</v>
      </c>
      <c r="G108" s="2"/>
      <c r="H108" s="6">
        <f>INDEX('Taxa de Juros (Ano)'!C:C,MATCH(Base!A108,'Taxa de Juros (Ano)'!A:A,0),1)</f>
        <v>1.0450000000000001E-2</v>
      </c>
      <c r="I108" s="9" t="str">
        <f t="shared" si="28"/>
        <v>2-2015</v>
      </c>
      <c r="J108" s="2">
        <f t="shared" si="29"/>
        <v>50.296375714198412</v>
      </c>
      <c r="K108" s="1">
        <f t="shared" si="30"/>
        <v>3.1535827572802404</v>
      </c>
      <c r="M108">
        <f t="shared" si="27"/>
        <v>6</v>
      </c>
      <c r="N108" s="12" t="str">
        <f t="shared" si="31"/>
        <v>6-2015</v>
      </c>
      <c r="Q108">
        <f>INDEX(SIARMA!D:D,MATCH(Base!M108,SIARMA!A:A,0),1)</f>
        <v>1.5643333333333338</v>
      </c>
      <c r="R108" s="2">
        <f t="shared" si="32"/>
        <v>57.523383817678742</v>
      </c>
      <c r="S108" s="2">
        <f t="shared" si="33"/>
        <v>7.2270081034803297</v>
      </c>
      <c r="U108" s="17">
        <f t="shared" si="34"/>
        <v>7.2270081034803297</v>
      </c>
      <c r="V108" s="17">
        <f t="shared" si="35"/>
        <v>0</v>
      </c>
      <c r="W108" s="21"/>
      <c r="Y108" s="1"/>
      <c r="Z108" s="1"/>
    </row>
    <row r="109" spans="1:26" x14ac:dyDescent="0.25">
      <c r="A109" s="7">
        <v>2015</v>
      </c>
      <c r="B109" s="2">
        <v>9</v>
      </c>
      <c r="C109" s="2" t="str">
        <f t="shared" si="26"/>
        <v>9-2015</v>
      </c>
      <c r="D109" s="13">
        <v>42248</v>
      </c>
      <c r="E109" s="2"/>
      <c r="F109" s="2">
        <v>66.530766083683844</v>
      </c>
      <c r="G109" s="2"/>
      <c r="H109" s="6">
        <f>INDEX('Taxa de Juros (Ano)'!C:C,MATCH(Base!A109,'Taxa de Juros (Ano)'!A:A,0),1)</f>
        <v>1.0450000000000001E-2</v>
      </c>
      <c r="I109" s="9" t="str">
        <f t="shared" si="28"/>
        <v>2-2015</v>
      </c>
      <c r="J109" s="2">
        <f t="shared" si="29"/>
        <v>50.296375714198412</v>
      </c>
      <c r="K109" s="1">
        <f t="shared" si="30"/>
        <v>3.6791798834936138</v>
      </c>
      <c r="M109">
        <f t="shared" si="27"/>
        <v>7</v>
      </c>
      <c r="N109" s="12" t="str">
        <f t="shared" si="31"/>
        <v>7-2015</v>
      </c>
      <c r="Q109">
        <f>INDEX(SIARMA!D:D,MATCH(Base!M109,SIARMA!A:A,0),1)</f>
        <v>1.7016666666666673</v>
      </c>
      <c r="R109" s="2">
        <f t="shared" si="32"/>
        <v>61.149919533523558</v>
      </c>
      <c r="S109" s="2">
        <f t="shared" si="33"/>
        <v>10.853543819325147</v>
      </c>
      <c r="U109" s="17">
        <f t="shared" si="34"/>
        <v>10.853543819325147</v>
      </c>
      <c r="V109" s="17">
        <f t="shared" si="35"/>
        <v>0</v>
      </c>
      <c r="W109" s="21"/>
      <c r="Y109" s="1"/>
      <c r="Z109" s="1"/>
    </row>
    <row r="110" spans="1:26" x14ac:dyDescent="0.25">
      <c r="A110" s="7">
        <v>2015</v>
      </c>
      <c r="B110" s="2">
        <v>10</v>
      </c>
      <c r="C110" s="2" t="str">
        <f t="shared" si="26"/>
        <v>10-2015</v>
      </c>
      <c r="D110" s="13">
        <v>42278</v>
      </c>
      <c r="E110" s="2"/>
      <c r="F110" s="2">
        <v>66.626749183883007</v>
      </c>
      <c r="G110" s="2"/>
      <c r="H110" s="6">
        <f>INDEX('Taxa de Juros (Ano)'!C:C,MATCH(Base!A110,'Taxa de Juros (Ano)'!A:A,0),1)</f>
        <v>1.0450000000000001E-2</v>
      </c>
      <c r="I110" s="9" t="str">
        <f t="shared" si="28"/>
        <v>2-2015</v>
      </c>
      <c r="J110" s="2">
        <f t="shared" si="29"/>
        <v>50.296375714198412</v>
      </c>
      <c r="K110" s="1">
        <f t="shared" si="30"/>
        <v>4.2047770097069872</v>
      </c>
      <c r="M110">
        <f t="shared" si="27"/>
        <v>8</v>
      </c>
      <c r="N110" s="12" t="str">
        <f t="shared" si="31"/>
        <v>8-2015</v>
      </c>
      <c r="Q110">
        <f>INDEX(SIARMA!D:D,MATCH(Base!M110,SIARMA!A:A,0),1)</f>
        <v>1.8390000000000011</v>
      </c>
      <c r="R110" s="2">
        <f t="shared" si="32"/>
        <v>60.582972174176021</v>
      </c>
      <c r="S110" s="2">
        <f t="shared" si="33"/>
        <v>10.286596459977609</v>
      </c>
      <c r="U110" s="17">
        <f t="shared" si="34"/>
        <v>10.286596459977609</v>
      </c>
      <c r="V110" s="17">
        <f t="shared" si="35"/>
        <v>0</v>
      </c>
      <c r="W110" s="21"/>
      <c r="Y110" s="1"/>
      <c r="Z110" s="1"/>
    </row>
    <row r="111" spans="1:26" x14ac:dyDescent="0.25">
      <c r="A111" s="7">
        <v>2015</v>
      </c>
      <c r="B111" s="2">
        <v>11</v>
      </c>
      <c r="C111" s="2" t="str">
        <f t="shared" si="26"/>
        <v>11-2015</v>
      </c>
      <c r="D111" s="13">
        <v>42309</v>
      </c>
      <c r="E111" s="2"/>
      <c r="F111" s="2">
        <v>64.023571507690448</v>
      </c>
      <c r="G111" s="2"/>
      <c r="H111" s="6">
        <f>INDEX('Taxa de Juros (Ano)'!C:C,MATCH(Base!A111,'Taxa de Juros (Ano)'!A:A,0),1)</f>
        <v>1.0450000000000001E-2</v>
      </c>
      <c r="I111" s="9" t="str">
        <f t="shared" si="28"/>
        <v>2-2015</v>
      </c>
      <c r="J111" s="2">
        <f t="shared" si="29"/>
        <v>50.296375714198412</v>
      </c>
      <c r="K111" s="1">
        <f t="shared" si="30"/>
        <v>4.7303741359203606</v>
      </c>
      <c r="M111">
        <f t="shared" si="27"/>
        <v>9</v>
      </c>
      <c r="N111" s="12" t="str">
        <f t="shared" si="31"/>
        <v>9-2015</v>
      </c>
      <c r="Q111">
        <f>INDEX(SIARMA!D:D,MATCH(Base!M111,SIARMA!A:A,0),1)</f>
        <v>1.9763333333333346</v>
      </c>
      <c r="R111" s="2">
        <f t="shared" si="32"/>
        <v>57.316864038436748</v>
      </c>
      <c r="S111" s="2">
        <f t="shared" si="33"/>
        <v>7.020488324238336</v>
      </c>
      <c r="U111" s="17">
        <f t="shared" si="34"/>
        <v>7.020488324238336</v>
      </c>
      <c r="V111" s="17">
        <f t="shared" si="35"/>
        <v>0</v>
      </c>
      <c r="W111" s="21"/>
      <c r="Y111" s="1"/>
      <c r="Z111" s="1"/>
    </row>
    <row r="112" spans="1:26" x14ac:dyDescent="0.25">
      <c r="A112" s="7">
        <v>2015</v>
      </c>
      <c r="B112" s="2">
        <v>12</v>
      </c>
      <c r="C112" s="2" t="str">
        <f t="shared" si="26"/>
        <v>12-2015</v>
      </c>
      <c r="D112" s="13">
        <v>42339</v>
      </c>
      <c r="E112" s="2"/>
      <c r="F112" s="2">
        <v>64.591167221936516</v>
      </c>
      <c r="G112" s="2"/>
      <c r="H112" s="6">
        <f>INDEX('Taxa de Juros (Ano)'!C:C,MATCH(Base!A112,'Taxa de Juros (Ano)'!A:A,0),1)</f>
        <v>1.0450000000000001E-2</v>
      </c>
      <c r="I112" s="9" t="str">
        <f t="shared" si="28"/>
        <v>2-2015</v>
      </c>
      <c r="J112" s="2">
        <f t="shared" si="29"/>
        <v>50.296375714198412</v>
      </c>
      <c r="K112" s="1">
        <f t="shared" si="30"/>
        <v>5.255971262133734</v>
      </c>
      <c r="M112">
        <f t="shared" si="27"/>
        <v>10</v>
      </c>
      <c r="N112" s="12" t="str">
        <f t="shared" si="31"/>
        <v>10-2015</v>
      </c>
      <c r="Q112">
        <f>INDEX(SIARMA!D:D,MATCH(Base!M112,SIARMA!A:A,0),1)</f>
        <v>2.1136666666666679</v>
      </c>
      <c r="R112" s="2">
        <f t="shared" si="32"/>
        <v>57.221529293136115</v>
      </c>
      <c r="S112" s="2">
        <f t="shared" si="33"/>
        <v>6.925153578937703</v>
      </c>
      <c r="U112" s="17">
        <f t="shared" si="34"/>
        <v>6.925153578937703</v>
      </c>
      <c r="V112" s="17">
        <f t="shared" si="35"/>
        <v>0</v>
      </c>
      <c r="W112" s="21"/>
      <c r="Y112" s="1"/>
      <c r="Z112" s="1"/>
    </row>
    <row r="113" spans="1:26" x14ac:dyDescent="0.25">
      <c r="A113" s="7">
        <v>2016</v>
      </c>
      <c r="B113" s="2">
        <v>1</v>
      </c>
      <c r="C113" s="2" t="str">
        <f t="shared" si="26"/>
        <v>1-2016</v>
      </c>
      <c r="D113" s="13">
        <v>42370</v>
      </c>
      <c r="E113" s="2"/>
      <c r="F113" s="2">
        <v>67.292018608320106</v>
      </c>
      <c r="G113" s="2"/>
      <c r="H113" s="6">
        <f>INDEX('Taxa de Juros (Ano)'!C:C,MATCH(Base!A113,'Taxa de Juros (Ano)'!A:A,0),1)</f>
        <v>1.0999999999999998E-2</v>
      </c>
      <c r="I113" s="9" t="str">
        <f t="shared" si="28"/>
        <v>2-2016</v>
      </c>
      <c r="J113" s="2">
        <f t="shared" si="29"/>
        <v>63.124022978848863</v>
      </c>
      <c r="K113" s="1">
        <f t="shared" si="30"/>
        <v>0</v>
      </c>
      <c r="M113">
        <f t="shared" si="27"/>
        <v>0</v>
      </c>
      <c r="N113" s="12" t="str">
        <f t="shared" si="31"/>
        <v>0-2016</v>
      </c>
      <c r="Q113">
        <f>INDEX(SIARMA!D:D,MATCH(Base!M113,SIARMA!A:A,0),1)</f>
        <v>0</v>
      </c>
      <c r="R113" s="2">
        <f t="shared" si="32"/>
        <v>0</v>
      </c>
      <c r="S113" s="2">
        <f t="shared" si="33"/>
        <v>0</v>
      </c>
      <c r="U113" s="17">
        <f t="shared" si="34"/>
        <v>0</v>
      </c>
      <c r="V113" s="17">
        <f t="shared" si="35"/>
        <v>0</v>
      </c>
      <c r="W113" s="21"/>
      <c r="Y113" s="1"/>
      <c r="Z113" s="1"/>
    </row>
    <row r="114" spans="1:26" x14ac:dyDescent="0.25">
      <c r="A114" s="7">
        <v>2016</v>
      </c>
      <c r="B114" s="2">
        <v>2</v>
      </c>
      <c r="C114" s="2" t="str">
        <f t="shared" si="26"/>
        <v>2-2016</v>
      </c>
      <c r="D114" s="13">
        <v>42401</v>
      </c>
      <c r="E114" s="2"/>
      <c r="F114" s="2">
        <v>63.124022978848863</v>
      </c>
      <c r="G114" s="2"/>
      <c r="H114" s="6">
        <f>INDEX('Taxa de Juros (Ano)'!C:C,MATCH(Base!A114,'Taxa de Juros (Ano)'!A:A,0),1)</f>
        <v>1.0999999999999998E-2</v>
      </c>
      <c r="I114" s="9" t="str">
        <f t="shared" si="28"/>
        <v>2-2016</v>
      </c>
      <c r="J114" s="2">
        <f t="shared" si="29"/>
        <v>63.124022978848863</v>
      </c>
      <c r="K114" s="1">
        <f t="shared" si="30"/>
        <v>0</v>
      </c>
      <c r="M114">
        <f t="shared" si="27"/>
        <v>0</v>
      </c>
      <c r="N114" s="12" t="str">
        <f t="shared" si="31"/>
        <v>0-2016</v>
      </c>
      <c r="Q114">
        <f>INDEX(SIARMA!D:D,MATCH(Base!M114,SIARMA!A:A,0),1)</f>
        <v>0</v>
      </c>
      <c r="R114" s="2">
        <f t="shared" si="32"/>
        <v>63.124022978848863</v>
      </c>
      <c r="S114" s="2">
        <f t="shared" si="33"/>
        <v>0</v>
      </c>
      <c r="U114" s="17">
        <f t="shared" si="34"/>
        <v>0</v>
      </c>
      <c r="V114" s="17">
        <f t="shared" si="35"/>
        <v>0</v>
      </c>
      <c r="W114" s="21"/>
      <c r="Y114" s="1"/>
      <c r="Z114" s="1"/>
    </row>
    <row r="115" spans="1:26" x14ac:dyDescent="0.25">
      <c r="A115" s="7">
        <v>2016</v>
      </c>
      <c r="B115" s="2">
        <v>3</v>
      </c>
      <c r="C115" s="2" t="str">
        <f t="shared" si="26"/>
        <v>3-2016</v>
      </c>
      <c r="D115" s="13">
        <v>42430</v>
      </c>
      <c r="E115" s="2"/>
      <c r="F115" s="2">
        <v>59.640873971012283</v>
      </c>
      <c r="G115" s="2"/>
      <c r="H115" s="6">
        <f>INDEX('Taxa de Juros (Ano)'!C:C,MATCH(Base!A115,'Taxa de Juros (Ano)'!A:A,0),1)</f>
        <v>1.0999999999999998E-2</v>
      </c>
      <c r="I115" s="9" t="str">
        <f t="shared" si="28"/>
        <v>2-2016</v>
      </c>
      <c r="J115" s="2">
        <f t="shared" si="29"/>
        <v>63.124022978848863</v>
      </c>
      <c r="K115" s="1">
        <f t="shared" si="30"/>
        <v>0.69436425276733738</v>
      </c>
      <c r="M115">
        <f t="shared" si="27"/>
        <v>1</v>
      </c>
      <c r="N115" s="12" t="str">
        <f t="shared" si="31"/>
        <v>1-2016</v>
      </c>
      <c r="Q115">
        <f>INDEX(SIARMA!D:D,MATCH(Base!M115,SIARMA!A:A,0),1)</f>
        <v>0.92800000000000016</v>
      </c>
      <c r="R115" s="2">
        <f t="shared" si="32"/>
        <v>58.01850971824495</v>
      </c>
      <c r="S115" s="2">
        <f t="shared" si="33"/>
        <v>-5.1055132606039137</v>
      </c>
      <c r="U115" s="17">
        <f t="shared" si="34"/>
        <v>0</v>
      </c>
      <c r="V115" s="17">
        <f t="shared" si="35"/>
        <v>-5.1055132606039137</v>
      </c>
      <c r="W115" s="21"/>
      <c r="Y115" s="1"/>
      <c r="Z115" s="1"/>
    </row>
    <row r="116" spans="1:26" x14ac:dyDescent="0.25">
      <c r="A116" s="7">
        <v>2016</v>
      </c>
      <c r="B116" s="2">
        <v>4</v>
      </c>
      <c r="C116" s="2" t="str">
        <f t="shared" si="26"/>
        <v>4-2016</v>
      </c>
      <c r="D116" s="13">
        <v>42461</v>
      </c>
      <c r="E116" s="2"/>
      <c r="F116" s="2">
        <v>61.997244695822502</v>
      </c>
      <c r="G116" s="2"/>
      <c r="H116" s="6">
        <f>INDEX('Taxa de Juros (Ano)'!C:C,MATCH(Base!A116,'Taxa de Juros (Ano)'!A:A,0),1)</f>
        <v>1.0999999999999998E-2</v>
      </c>
      <c r="I116" s="9" t="str">
        <f t="shared" si="28"/>
        <v>2-2016</v>
      </c>
      <c r="J116" s="2">
        <f t="shared" si="29"/>
        <v>63.124022978848863</v>
      </c>
      <c r="K116" s="1">
        <f t="shared" si="30"/>
        <v>1.3887285055346748</v>
      </c>
      <c r="M116">
        <f t="shared" si="27"/>
        <v>2</v>
      </c>
      <c r="N116" s="12" t="str">
        <f t="shared" si="31"/>
        <v>2-2016</v>
      </c>
      <c r="Q116">
        <f>INDEX(SIARMA!D:D,MATCH(Base!M116,SIARMA!A:A,0),1)</f>
        <v>1.0149999999999999</v>
      </c>
      <c r="R116" s="2">
        <f t="shared" si="32"/>
        <v>59.593516190287829</v>
      </c>
      <c r="S116" s="2">
        <f t="shared" si="33"/>
        <v>-3.5305067885610342</v>
      </c>
      <c r="U116" s="17">
        <f t="shared" si="34"/>
        <v>0</v>
      </c>
      <c r="V116" s="17">
        <f t="shared" si="35"/>
        <v>-3.5305067885610342</v>
      </c>
      <c r="W116" s="21"/>
      <c r="Y116" s="1"/>
      <c r="Z116" s="1"/>
    </row>
    <row r="117" spans="1:26" x14ac:dyDescent="0.25">
      <c r="A117" s="7">
        <v>2016</v>
      </c>
      <c r="B117" s="2">
        <v>5</v>
      </c>
      <c r="C117" s="2" t="str">
        <f t="shared" si="26"/>
        <v>5-2016</v>
      </c>
      <c r="D117" s="13">
        <v>42491</v>
      </c>
      <c r="E117" s="2"/>
      <c r="F117" s="2">
        <v>72.630557980592087</v>
      </c>
      <c r="G117" s="2"/>
      <c r="H117" s="6">
        <f>INDEX('Taxa de Juros (Ano)'!C:C,MATCH(Base!A117,'Taxa de Juros (Ano)'!A:A,0),1)</f>
        <v>1.0999999999999998E-2</v>
      </c>
      <c r="I117" s="9" t="str">
        <f t="shared" si="28"/>
        <v>2-2016</v>
      </c>
      <c r="J117" s="2">
        <f t="shared" si="29"/>
        <v>63.124022978848863</v>
      </c>
      <c r="K117" s="1">
        <f t="shared" si="30"/>
        <v>2.083092758302012</v>
      </c>
      <c r="M117">
        <f t="shared" si="27"/>
        <v>3</v>
      </c>
      <c r="N117" s="12" t="str">
        <f t="shared" si="31"/>
        <v>3-2016</v>
      </c>
      <c r="Q117">
        <f>INDEX(SIARMA!D:D,MATCH(Base!M117,SIARMA!A:A,0),1)</f>
        <v>1.1523333333333334</v>
      </c>
      <c r="R117" s="2">
        <f t="shared" si="32"/>
        <v>69.39513188895674</v>
      </c>
      <c r="S117" s="2">
        <f t="shared" si="33"/>
        <v>6.271108910107877</v>
      </c>
      <c r="U117" s="17">
        <f t="shared" si="34"/>
        <v>6.271108910107877</v>
      </c>
      <c r="V117" s="17">
        <f t="shared" si="35"/>
        <v>0</v>
      </c>
      <c r="W117" s="21"/>
      <c r="Y117" s="1"/>
      <c r="Z117" s="1"/>
    </row>
    <row r="118" spans="1:26" x14ac:dyDescent="0.25">
      <c r="A118" s="7">
        <v>2016</v>
      </c>
      <c r="B118" s="2">
        <v>6</v>
      </c>
      <c r="C118" s="2" t="str">
        <f t="shared" si="26"/>
        <v>6-2016</v>
      </c>
      <c r="D118" s="13">
        <v>42522</v>
      </c>
      <c r="E118" s="2"/>
      <c r="F118" s="2">
        <v>80.148426655397401</v>
      </c>
      <c r="G118" s="2"/>
      <c r="H118" s="6">
        <f>INDEX('Taxa de Juros (Ano)'!C:C,MATCH(Base!A118,'Taxa de Juros (Ano)'!A:A,0),1)</f>
        <v>1.0999999999999998E-2</v>
      </c>
      <c r="I118" s="9" t="str">
        <f t="shared" si="28"/>
        <v>2-2016</v>
      </c>
      <c r="J118" s="2">
        <f t="shared" si="29"/>
        <v>63.124022978848863</v>
      </c>
      <c r="K118" s="1">
        <f t="shared" si="30"/>
        <v>2.7774570110693495</v>
      </c>
      <c r="M118">
        <f t="shared" si="27"/>
        <v>4</v>
      </c>
      <c r="N118" s="12" t="str">
        <f t="shared" si="31"/>
        <v>4-2016</v>
      </c>
      <c r="Q118">
        <f>INDEX(SIARMA!D:D,MATCH(Base!M118,SIARMA!A:A,0),1)</f>
        <v>1.289666666666667</v>
      </c>
      <c r="R118" s="2">
        <f t="shared" si="32"/>
        <v>76.081302977661394</v>
      </c>
      <c r="S118" s="2">
        <f t="shared" si="33"/>
        <v>12.957279998812531</v>
      </c>
      <c r="U118" s="17">
        <f t="shared" si="34"/>
        <v>12.957279998812531</v>
      </c>
      <c r="V118" s="17">
        <f t="shared" si="35"/>
        <v>0</v>
      </c>
      <c r="W118" s="21"/>
      <c r="Y118" s="1"/>
      <c r="Z118" s="1"/>
    </row>
    <row r="119" spans="1:26" x14ac:dyDescent="0.25">
      <c r="A119" s="7">
        <v>2016</v>
      </c>
      <c r="B119" s="2">
        <v>7</v>
      </c>
      <c r="C119" s="2" t="str">
        <f t="shared" si="26"/>
        <v>7-2016</v>
      </c>
      <c r="D119" s="13">
        <v>42552</v>
      </c>
      <c r="E119" s="2"/>
      <c r="F119" s="2">
        <v>72.887524878578986</v>
      </c>
      <c r="G119" s="2"/>
      <c r="H119" s="6">
        <f>INDEX('Taxa de Juros (Ano)'!C:C,MATCH(Base!A119,'Taxa de Juros (Ano)'!A:A,0),1)</f>
        <v>1.0999999999999998E-2</v>
      </c>
      <c r="I119" s="9" t="str">
        <f t="shared" si="28"/>
        <v>2-2016</v>
      </c>
      <c r="J119" s="2">
        <f t="shared" si="29"/>
        <v>63.124022978848863</v>
      </c>
      <c r="K119" s="1">
        <f t="shared" si="30"/>
        <v>3.471821263836687</v>
      </c>
      <c r="M119">
        <f t="shared" si="27"/>
        <v>5</v>
      </c>
      <c r="N119" s="12" t="str">
        <f t="shared" si="31"/>
        <v>5-2016</v>
      </c>
      <c r="Q119">
        <f>INDEX(SIARMA!D:D,MATCH(Base!M119,SIARMA!A:A,0),1)</f>
        <v>1.4270000000000005</v>
      </c>
      <c r="R119" s="2">
        <f t="shared" si="32"/>
        <v>67.988703614742292</v>
      </c>
      <c r="S119" s="2">
        <f t="shared" si="33"/>
        <v>4.8646806358934285</v>
      </c>
      <c r="U119" s="17">
        <f t="shared" si="34"/>
        <v>4.8646806358934285</v>
      </c>
      <c r="V119" s="17">
        <f t="shared" si="35"/>
        <v>0</v>
      </c>
      <c r="W119" s="21"/>
      <c r="Y119" s="1"/>
      <c r="Z119" s="1"/>
    </row>
    <row r="120" spans="1:26" x14ac:dyDescent="0.25">
      <c r="A120" s="7">
        <v>2016</v>
      </c>
      <c r="B120" s="2">
        <v>8</v>
      </c>
      <c r="C120" s="2" t="str">
        <f t="shared" si="26"/>
        <v>8-2016</v>
      </c>
      <c r="D120" s="13">
        <v>42583</v>
      </c>
      <c r="E120" s="2"/>
      <c r="F120" s="2">
        <v>68.255626196477721</v>
      </c>
      <c r="G120" s="2"/>
      <c r="H120" s="6">
        <f>INDEX('Taxa de Juros (Ano)'!C:C,MATCH(Base!A120,'Taxa de Juros (Ano)'!A:A,0),1)</f>
        <v>1.0999999999999998E-2</v>
      </c>
      <c r="I120" s="9" t="str">
        <f t="shared" si="28"/>
        <v>2-2016</v>
      </c>
      <c r="J120" s="2">
        <f t="shared" si="29"/>
        <v>63.124022978848863</v>
      </c>
      <c r="K120" s="1">
        <f t="shared" si="30"/>
        <v>4.166185516604024</v>
      </c>
      <c r="M120">
        <f t="shared" si="27"/>
        <v>6</v>
      </c>
      <c r="N120" s="12" t="str">
        <f t="shared" si="31"/>
        <v>6-2016</v>
      </c>
      <c r="Q120">
        <f>INDEX(SIARMA!D:D,MATCH(Base!M120,SIARMA!A:A,0),1)</f>
        <v>1.5643333333333338</v>
      </c>
      <c r="R120" s="2">
        <f t="shared" si="32"/>
        <v>62.525107346540359</v>
      </c>
      <c r="S120" s="2">
        <f t="shared" si="33"/>
        <v>-0.59891563230850409</v>
      </c>
      <c r="U120" s="17">
        <f t="shared" si="34"/>
        <v>0</v>
      </c>
      <c r="V120" s="17">
        <f t="shared" si="35"/>
        <v>-0.59891563230850409</v>
      </c>
      <c r="W120" s="21"/>
      <c r="Y120" s="1"/>
      <c r="Z120" s="1"/>
    </row>
    <row r="121" spans="1:26" x14ac:dyDescent="0.25">
      <c r="A121" s="7">
        <v>2016</v>
      </c>
      <c r="B121" s="2">
        <v>9</v>
      </c>
      <c r="C121" s="2" t="str">
        <f t="shared" si="26"/>
        <v>9-2016</v>
      </c>
      <c r="D121" s="13">
        <v>42614</v>
      </c>
      <c r="E121" s="2"/>
      <c r="F121" s="2">
        <v>67.861297522300632</v>
      </c>
      <c r="G121" s="2"/>
      <c r="H121" s="6">
        <f>INDEX('Taxa de Juros (Ano)'!C:C,MATCH(Base!A121,'Taxa de Juros (Ano)'!A:A,0),1)</f>
        <v>1.0999999999999998E-2</v>
      </c>
      <c r="I121" s="9" t="str">
        <f t="shared" si="28"/>
        <v>2-2016</v>
      </c>
      <c r="J121" s="2">
        <f t="shared" si="29"/>
        <v>63.124022978848863</v>
      </c>
      <c r="K121" s="1">
        <f t="shared" si="30"/>
        <v>4.860549769371362</v>
      </c>
      <c r="M121">
        <f t="shared" si="27"/>
        <v>7</v>
      </c>
      <c r="N121" s="12" t="str">
        <f t="shared" si="31"/>
        <v>7-2016</v>
      </c>
      <c r="Q121">
        <f>INDEX(SIARMA!D:D,MATCH(Base!M121,SIARMA!A:A,0),1)</f>
        <v>1.7016666666666673</v>
      </c>
      <c r="R121" s="2">
        <f t="shared" si="32"/>
        <v>61.299081086262603</v>
      </c>
      <c r="S121" s="2">
        <f t="shared" si="33"/>
        <v>-1.8249418925862599</v>
      </c>
      <c r="U121" s="17">
        <f t="shared" si="34"/>
        <v>0</v>
      </c>
      <c r="V121" s="17">
        <f t="shared" si="35"/>
        <v>-1.8249418925862599</v>
      </c>
      <c r="W121" s="21"/>
      <c r="Y121" s="1"/>
      <c r="Z121" s="1"/>
    </row>
    <row r="122" spans="1:26" x14ac:dyDescent="0.25">
      <c r="A122" s="7">
        <v>2016</v>
      </c>
      <c r="B122" s="2">
        <v>10</v>
      </c>
      <c r="C122" s="2" t="str">
        <f t="shared" si="26"/>
        <v>10-2016</v>
      </c>
      <c r="D122" s="13">
        <v>42644</v>
      </c>
      <c r="E122" s="2"/>
      <c r="F122" s="2">
        <v>66.925925811184953</v>
      </c>
      <c r="G122" s="2"/>
      <c r="H122" s="6">
        <f>INDEX('Taxa de Juros (Ano)'!C:C,MATCH(Base!A122,'Taxa de Juros (Ano)'!A:A,0),1)</f>
        <v>1.0999999999999998E-2</v>
      </c>
      <c r="I122" s="9" t="str">
        <f t="shared" si="28"/>
        <v>2-2016</v>
      </c>
      <c r="J122" s="2">
        <f t="shared" si="29"/>
        <v>63.124022978848863</v>
      </c>
      <c r="K122" s="1">
        <f t="shared" si="30"/>
        <v>5.554914022138699</v>
      </c>
      <c r="M122">
        <f t="shared" si="27"/>
        <v>8</v>
      </c>
      <c r="N122" s="12" t="str">
        <f t="shared" si="31"/>
        <v>8-2016</v>
      </c>
      <c r="Q122">
        <f>INDEX(SIARMA!D:D,MATCH(Base!M122,SIARMA!A:A,0),1)</f>
        <v>1.8390000000000011</v>
      </c>
      <c r="R122" s="2">
        <f t="shared" si="32"/>
        <v>59.532011789046258</v>
      </c>
      <c r="S122" s="2">
        <f t="shared" si="33"/>
        <v>-3.592011189802605</v>
      </c>
      <c r="U122" s="17">
        <f t="shared" si="34"/>
        <v>0</v>
      </c>
      <c r="V122" s="17">
        <f t="shared" si="35"/>
        <v>-3.592011189802605</v>
      </c>
      <c r="W122" s="21"/>
      <c r="Y122" s="1"/>
      <c r="Z122" s="1"/>
    </row>
    <row r="123" spans="1:26" x14ac:dyDescent="0.25">
      <c r="A123" s="7">
        <v>2016</v>
      </c>
      <c r="B123" s="2">
        <v>11</v>
      </c>
      <c r="C123" s="2" t="str">
        <f t="shared" si="26"/>
        <v>11-2016</v>
      </c>
      <c r="D123" s="13">
        <v>42675</v>
      </c>
      <c r="E123" s="2"/>
      <c r="F123" s="2">
        <v>68.336351616440524</v>
      </c>
      <c r="G123" s="2"/>
      <c r="H123" s="6">
        <f>INDEX('Taxa de Juros (Ano)'!C:C,MATCH(Base!A123,'Taxa de Juros (Ano)'!A:A,0),1)</f>
        <v>1.0999999999999998E-2</v>
      </c>
      <c r="I123" s="9" t="str">
        <f t="shared" si="28"/>
        <v>2-2016</v>
      </c>
      <c r="J123" s="2">
        <f t="shared" si="29"/>
        <v>63.124022978848863</v>
      </c>
      <c r="K123" s="1">
        <f t="shared" si="30"/>
        <v>6.249278274906036</v>
      </c>
      <c r="M123">
        <f t="shared" si="27"/>
        <v>9</v>
      </c>
      <c r="N123" s="12" t="str">
        <f t="shared" si="31"/>
        <v>9-2016</v>
      </c>
      <c r="Q123">
        <f>INDEX(SIARMA!D:D,MATCH(Base!M123,SIARMA!A:A,0),1)</f>
        <v>1.9763333333333346</v>
      </c>
      <c r="R123" s="2">
        <f t="shared" si="32"/>
        <v>60.110740008201162</v>
      </c>
      <c r="S123" s="2">
        <f t="shared" si="33"/>
        <v>-3.0132829706477011</v>
      </c>
      <c r="U123" s="17">
        <f t="shared" si="34"/>
        <v>0</v>
      </c>
      <c r="V123" s="17">
        <f t="shared" si="35"/>
        <v>-3.0132829706477011</v>
      </c>
      <c r="W123" s="21"/>
      <c r="Y123" s="1"/>
      <c r="Z123" s="1"/>
    </row>
    <row r="124" spans="1:26" x14ac:dyDescent="0.25">
      <c r="A124" s="7">
        <v>2016</v>
      </c>
      <c r="B124" s="2">
        <v>12</v>
      </c>
      <c r="C124" s="2" t="str">
        <f t="shared" si="26"/>
        <v>12-2016</v>
      </c>
      <c r="D124" s="13">
        <v>42705</v>
      </c>
      <c r="E124" s="2"/>
      <c r="F124" s="2">
        <v>68.165493552088023</v>
      </c>
      <c r="G124" s="2"/>
      <c r="H124" s="6">
        <f>INDEX('Taxa de Juros (Ano)'!C:C,MATCH(Base!A124,'Taxa de Juros (Ano)'!A:A,0),1)</f>
        <v>1.0999999999999998E-2</v>
      </c>
      <c r="I124" s="9" t="str">
        <f t="shared" si="28"/>
        <v>2-2016</v>
      </c>
      <c r="J124" s="2">
        <f t="shared" si="29"/>
        <v>63.124022978848863</v>
      </c>
      <c r="K124" s="1">
        <f t="shared" si="30"/>
        <v>6.943642527673374</v>
      </c>
      <c r="M124">
        <f t="shared" si="27"/>
        <v>10</v>
      </c>
      <c r="N124" s="12" t="str">
        <f t="shared" si="31"/>
        <v>10-2016</v>
      </c>
      <c r="Q124">
        <f>INDEX(SIARMA!D:D,MATCH(Base!M124,SIARMA!A:A,0),1)</f>
        <v>2.1136666666666679</v>
      </c>
      <c r="R124" s="2">
        <f t="shared" si="32"/>
        <v>59.108184357747973</v>
      </c>
      <c r="S124" s="2">
        <f t="shared" si="33"/>
        <v>-4.0158386211008903</v>
      </c>
      <c r="U124" s="17">
        <f t="shared" si="34"/>
        <v>0</v>
      </c>
      <c r="V124" s="17">
        <f t="shared" si="35"/>
        <v>-4.0158386211008903</v>
      </c>
      <c r="W124" s="21"/>
      <c r="Y124" s="1"/>
      <c r="Z124" s="1"/>
    </row>
    <row r="125" spans="1:26" x14ac:dyDescent="0.25">
      <c r="D125" s="13"/>
      <c r="U125" s="2"/>
    </row>
    <row r="126" spans="1:26" x14ac:dyDescent="0.25">
      <c r="D126" s="13"/>
      <c r="U126" s="2"/>
    </row>
    <row r="127" spans="1:26" x14ac:dyDescent="0.25">
      <c r="D127" s="13"/>
      <c r="U127" s="2"/>
    </row>
  </sheetData>
  <pageMargins left="0.511811024" right="0.511811024" top="0.78740157499999996" bottom="0.78740157499999996" header="0.31496062000000002" footer="0.31496062000000002"/>
  <tableParts count="2">
    <tablePart r:id="rId1"/>
    <tablePart r:id="rId2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21"/>
  <sheetViews>
    <sheetView workbookViewId="0">
      <selection activeCell="B18" sqref="B18"/>
    </sheetView>
  </sheetViews>
  <sheetFormatPr defaultRowHeight="15" x14ac:dyDescent="0.25"/>
  <cols>
    <col min="1" max="1" width="25.140625" bestFit="1" customWidth="1"/>
    <col min="2" max="2" width="22.7109375" bestFit="1" customWidth="1"/>
    <col min="3" max="3" width="7.7109375" bestFit="1" customWidth="1"/>
    <col min="4" max="4" width="23.28515625" style="16" bestFit="1" customWidth="1"/>
    <col min="8" max="8" width="10.42578125" bestFit="1" customWidth="1"/>
    <col min="9" max="9" width="9.85546875" bestFit="1" customWidth="1"/>
  </cols>
  <sheetData>
    <row r="1" spans="1:9" x14ac:dyDescent="0.25">
      <c r="A1" s="5" t="s">
        <v>10</v>
      </c>
      <c r="B1" s="5" t="s">
        <v>9</v>
      </c>
      <c r="C1" s="5" t="s">
        <v>21</v>
      </c>
      <c r="D1" s="14" t="s">
        <v>22</v>
      </c>
      <c r="H1" s="5" t="s">
        <v>1</v>
      </c>
      <c r="I1" s="5" t="s">
        <v>27</v>
      </c>
    </row>
    <row r="2" spans="1:9" x14ac:dyDescent="0.25">
      <c r="A2" s="8"/>
      <c r="B2" s="8">
        <v>2007</v>
      </c>
      <c r="C2" s="8" t="str">
        <f>CONCATENATE(A2,"-",B2)</f>
        <v>-2007</v>
      </c>
      <c r="D2" s="15">
        <v>0</v>
      </c>
      <c r="H2" s="8" t="s">
        <v>28</v>
      </c>
      <c r="I2" s="8">
        <v>1</v>
      </c>
    </row>
    <row r="3" spans="1:9" x14ac:dyDescent="0.25">
      <c r="A3" s="8">
        <v>0</v>
      </c>
      <c r="B3" s="8">
        <v>2007</v>
      </c>
      <c r="C3" s="8" t="str">
        <f t="shared" ref="C3:C66" si="0">CONCATENATE(A3,"-",B3)</f>
        <v>0-2007</v>
      </c>
      <c r="D3" s="15">
        <v>0</v>
      </c>
      <c r="H3" s="8" t="s">
        <v>26</v>
      </c>
      <c r="I3" s="8">
        <v>2</v>
      </c>
    </row>
    <row r="4" spans="1:9" x14ac:dyDescent="0.25">
      <c r="A4" s="8">
        <v>1</v>
      </c>
      <c r="B4" s="8">
        <v>2007</v>
      </c>
      <c r="C4" s="8" t="str">
        <f t="shared" si="0"/>
        <v>1-2007</v>
      </c>
      <c r="D4" s="15">
        <v>0.92800000000000016</v>
      </c>
      <c r="H4" s="8" t="s">
        <v>29</v>
      </c>
      <c r="I4" s="8">
        <v>3</v>
      </c>
    </row>
    <row r="5" spans="1:9" x14ac:dyDescent="0.25">
      <c r="A5" s="8">
        <v>2</v>
      </c>
      <c r="B5" s="8">
        <v>2007</v>
      </c>
      <c r="C5" s="8" t="str">
        <f t="shared" si="0"/>
        <v>2-2007</v>
      </c>
      <c r="D5" s="15">
        <v>1.0149999999999999</v>
      </c>
      <c r="H5" s="8" t="s">
        <v>30</v>
      </c>
      <c r="I5" s="8">
        <v>4</v>
      </c>
    </row>
    <row r="6" spans="1:9" x14ac:dyDescent="0.25">
      <c r="A6" s="8">
        <v>3</v>
      </c>
      <c r="B6" s="8">
        <v>2007</v>
      </c>
      <c r="C6" s="8" t="str">
        <f t="shared" si="0"/>
        <v>3-2007</v>
      </c>
      <c r="D6" s="15">
        <v>1.1523333333333334</v>
      </c>
      <c r="H6" s="8" t="s">
        <v>31</v>
      </c>
      <c r="I6" s="8">
        <v>5</v>
      </c>
    </row>
    <row r="7" spans="1:9" x14ac:dyDescent="0.25">
      <c r="A7" s="8">
        <v>4</v>
      </c>
      <c r="B7" s="8">
        <v>2007</v>
      </c>
      <c r="C7" s="8" t="str">
        <f t="shared" si="0"/>
        <v>4-2007</v>
      </c>
      <c r="D7" s="15">
        <v>1.289666666666667</v>
      </c>
      <c r="H7" s="8" t="s">
        <v>32</v>
      </c>
      <c r="I7" s="8">
        <v>6</v>
      </c>
    </row>
    <row r="8" spans="1:9" x14ac:dyDescent="0.25">
      <c r="A8" s="8">
        <v>5</v>
      </c>
      <c r="B8" s="8">
        <v>2007</v>
      </c>
      <c r="C8" s="8" t="str">
        <f t="shared" si="0"/>
        <v>5-2007</v>
      </c>
      <c r="D8" s="15">
        <v>1.4270000000000005</v>
      </c>
      <c r="H8" s="8" t="s">
        <v>33</v>
      </c>
      <c r="I8" s="8">
        <v>7</v>
      </c>
    </row>
    <row r="9" spans="1:9" x14ac:dyDescent="0.25">
      <c r="A9" s="8">
        <v>6</v>
      </c>
      <c r="B9" s="8">
        <v>2007</v>
      </c>
      <c r="C9" s="8" t="str">
        <f t="shared" si="0"/>
        <v>6-2007</v>
      </c>
      <c r="D9" s="15">
        <v>1.5643333333333338</v>
      </c>
      <c r="H9" s="8" t="s">
        <v>34</v>
      </c>
      <c r="I9" s="8">
        <v>8</v>
      </c>
    </row>
    <row r="10" spans="1:9" x14ac:dyDescent="0.25">
      <c r="A10" s="8">
        <v>7</v>
      </c>
      <c r="B10" s="8">
        <v>2007</v>
      </c>
      <c r="C10" s="8" t="str">
        <f t="shared" si="0"/>
        <v>7-2007</v>
      </c>
      <c r="D10" s="15">
        <v>1.7016666666666673</v>
      </c>
      <c r="H10" s="8" t="s">
        <v>35</v>
      </c>
      <c r="I10" s="8">
        <v>9</v>
      </c>
    </row>
    <row r="11" spans="1:9" x14ac:dyDescent="0.25">
      <c r="A11" s="8">
        <v>8</v>
      </c>
      <c r="B11" s="8">
        <v>2007</v>
      </c>
      <c r="C11" s="8" t="str">
        <f t="shared" si="0"/>
        <v>8-2007</v>
      </c>
      <c r="D11" s="15">
        <v>1.8390000000000011</v>
      </c>
      <c r="H11" s="8" t="s">
        <v>36</v>
      </c>
      <c r="I11" s="8">
        <v>10</v>
      </c>
    </row>
    <row r="12" spans="1:9" x14ac:dyDescent="0.25">
      <c r="A12" s="8">
        <v>9</v>
      </c>
      <c r="B12" s="8">
        <v>2007</v>
      </c>
      <c r="C12" s="8" t="str">
        <f t="shared" si="0"/>
        <v>9-2007</v>
      </c>
      <c r="D12" s="15">
        <v>1.9763333333333346</v>
      </c>
      <c r="H12" s="8" t="s">
        <v>37</v>
      </c>
      <c r="I12" s="8">
        <v>11</v>
      </c>
    </row>
    <row r="13" spans="1:9" x14ac:dyDescent="0.25">
      <c r="A13" s="8">
        <v>10</v>
      </c>
      <c r="B13" s="8">
        <v>2007</v>
      </c>
      <c r="C13" s="8" t="str">
        <f t="shared" si="0"/>
        <v>10-2007</v>
      </c>
      <c r="D13" s="15">
        <v>2.1136666666666679</v>
      </c>
      <c r="H13" s="8" t="s">
        <v>38</v>
      </c>
      <c r="I13" s="8">
        <v>12</v>
      </c>
    </row>
    <row r="14" spans="1:9" x14ac:dyDescent="0.25">
      <c r="A14" s="8"/>
      <c r="B14" s="8">
        <v>2008</v>
      </c>
      <c r="C14" s="8" t="str">
        <f t="shared" si="0"/>
        <v>-2008</v>
      </c>
      <c r="D14" s="15">
        <v>0</v>
      </c>
    </row>
    <row r="15" spans="1:9" x14ac:dyDescent="0.25">
      <c r="A15" s="8">
        <v>0</v>
      </c>
      <c r="B15" s="8">
        <v>2008</v>
      </c>
      <c r="C15" s="8" t="str">
        <f t="shared" si="0"/>
        <v>0-2008</v>
      </c>
      <c r="D15" s="15">
        <v>0</v>
      </c>
    </row>
    <row r="16" spans="1:9" x14ac:dyDescent="0.25">
      <c r="A16" s="8">
        <v>1</v>
      </c>
      <c r="B16" s="8">
        <v>2008</v>
      </c>
      <c r="C16" s="8" t="str">
        <f t="shared" si="0"/>
        <v>1-2008</v>
      </c>
      <c r="D16" s="15">
        <v>1.010488888888889</v>
      </c>
    </row>
    <row r="17" spans="1:4" x14ac:dyDescent="0.25">
      <c r="A17" s="8">
        <v>2</v>
      </c>
      <c r="B17" s="8">
        <v>2008</v>
      </c>
      <c r="C17" s="8" t="str">
        <f t="shared" si="0"/>
        <v>2-2008</v>
      </c>
      <c r="D17" s="15">
        <v>1.1052222222222221</v>
      </c>
    </row>
    <row r="18" spans="1:4" x14ac:dyDescent="0.25">
      <c r="A18" s="8">
        <v>3</v>
      </c>
      <c r="B18" s="8">
        <v>2008</v>
      </c>
      <c r="C18" s="8" t="str">
        <f t="shared" si="0"/>
        <v>3-2008</v>
      </c>
      <c r="D18" s="15">
        <v>1.2547629629629631</v>
      </c>
    </row>
    <row r="19" spans="1:4" x14ac:dyDescent="0.25">
      <c r="A19" s="8">
        <v>4</v>
      </c>
      <c r="B19" s="8">
        <v>2008</v>
      </c>
      <c r="C19" s="8" t="str">
        <f t="shared" si="0"/>
        <v>4-2008</v>
      </c>
      <c r="D19" s="15">
        <v>1.4043037037037041</v>
      </c>
    </row>
    <row r="20" spans="1:4" x14ac:dyDescent="0.25">
      <c r="A20" s="8">
        <v>5</v>
      </c>
      <c r="B20" s="8">
        <v>2008</v>
      </c>
      <c r="C20" s="8" t="str">
        <f t="shared" si="0"/>
        <v>5-2008</v>
      </c>
      <c r="D20" s="15">
        <v>1.553844444444445</v>
      </c>
    </row>
    <row r="21" spans="1:4" x14ac:dyDescent="0.25">
      <c r="A21" s="8">
        <v>6</v>
      </c>
      <c r="B21" s="8">
        <v>2008</v>
      </c>
      <c r="C21" s="8" t="str">
        <f t="shared" si="0"/>
        <v>6-2008</v>
      </c>
      <c r="D21" s="15">
        <v>1.7033851851851858</v>
      </c>
    </row>
    <row r="22" spans="1:4" x14ac:dyDescent="0.25">
      <c r="A22" s="8">
        <v>7</v>
      </c>
      <c r="B22" s="8">
        <v>2008</v>
      </c>
      <c r="C22" s="8" t="str">
        <f t="shared" si="0"/>
        <v>7-2008</v>
      </c>
      <c r="D22" s="15">
        <v>1.8529259259259268</v>
      </c>
    </row>
    <row r="23" spans="1:4" x14ac:dyDescent="0.25">
      <c r="A23" s="8">
        <v>8</v>
      </c>
      <c r="B23" s="8">
        <v>2008</v>
      </c>
      <c r="C23" s="8" t="str">
        <f t="shared" si="0"/>
        <v>8-2008</v>
      </c>
      <c r="D23" s="15">
        <v>2.0024666666666677</v>
      </c>
    </row>
    <row r="24" spans="1:4" x14ac:dyDescent="0.25">
      <c r="A24" s="8">
        <v>9</v>
      </c>
      <c r="B24" s="8">
        <v>2008</v>
      </c>
      <c r="C24" s="8" t="str">
        <f t="shared" si="0"/>
        <v>9-2008</v>
      </c>
      <c r="D24" s="15">
        <v>2.1520074074074089</v>
      </c>
    </row>
    <row r="25" spans="1:4" x14ac:dyDescent="0.25">
      <c r="A25" s="8">
        <v>10</v>
      </c>
      <c r="B25" s="8">
        <v>2008</v>
      </c>
      <c r="C25" s="8" t="str">
        <f t="shared" si="0"/>
        <v>10-2008</v>
      </c>
      <c r="D25" s="15">
        <v>2.3015481481481497</v>
      </c>
    </row>
    <row r="26" spans="1:4" x14ac:dyDescent="0.25">
      <c r="A26" s="8"/>
      <c r="B26" s="8">
        <v>2009</v>
      </c>
      <c r="C26" s="8" t="str">
        <f t="shared" si="0"/>
        <v>-2009</v>
      </c>
      <c r="D26" s="15">
        <v>0</v>
      </c>
    </row>
    <row r="27" spans="1:4" x14ac:dyDescent="0.25">
      <c r="A27" s="8">
        <v>0</v>
      </c>
      <c r="B27" s="8">
        <v>2009</v>
      </c>
      <c r="C27" s="8" t="str">
        <f t="shared" si="0"/>
        <v>0-2009</v>
      </c>
      <c r="D27" s="15">
        <v>0</v>
      </c>
    </row>
    <row r="28" spans="1:4" x14ac:dyDescent="0.25">
      <c r="A28" s="8">
        <v>1</v>
      </c>
      <c r="B28" s="8">
        <v>2009</v>
      </c>
      <c r="C28" s="8" t="str">
        <f t="shared" si="0"/>
        <v>1-2009</v>
      </c>
      <c r="D28" s="15">
        <v>1.0929777777777778</v>
      </c>
    </row>
    <row r="29" spans="1:4" x14ac:dyDescent="0.25">
      <c r="A29" s="8">
        <v>2</v>
      </c>
      <c r="B29" s="8">
        <v>2009</v>
      </c>
      <c r="C29" s="8" t="str">
        <f t="shared" si="0"/>
        <v>2-2009</v>
      </c>
      <c r="D29" s="15">
        <v>1.1954444444444443</v>
      </c>
    </row>
    <row r="30" spans="1:4" x14ac:dyDescent="0.25">
      <c r="A30" s="8">
        <v>3</v>
      </c>
      <c r="B30" s="8">
        <v>2009</v>
      </c>
      <c r="C30" s="8" t="str">
        <f t="shared" si="0"/>
        <v>3-2009</v>
      </c>
      <c r="D30" s="15">
        <v>1.3571925925925927</v>
      </c>
    </row>
    <row r="31" spans="1:4" x14ac:dyDescent="0.25">
      <c r="A31" s="8">
        <v>4</v>
      </c>
      <c r="B31" s="8">
        <v>2009</v>
      </c>
      <c r="C31" s="8" t="str">
        <f t="shared" si="0"/>
        <v>4-2009</v>
      </c>
      <c r="D31" s="15">
        <v>1.5189407407407411</v>
      </c>
    </row>
    <row r="32" spans="1:4" x14ac:dyDescent="0.25">
      <c r="A32" s="8">
        <v>5</v>
      </c>
      <c r="B32" s="8">
        <v>2009</v>
      </c>
      <c r="C32" s="8" t="str">
        <f t="shared" si="0"/>
        <v>5-2009</v>
      </c>
      <c r="D32" s="15">
        <v>1.6806888888888896</v>
      </c>
    </row>
    <row r="33" spans="1:4" x14ac:dyDescent="0.25">
      <c r="A33" s="8">
        <v>6</v>
      </c>
      <c r="B33" s="8">
        <v>2009</v>
      </c>
      <c r="C33" s="8" t="str">
        <f t="shared" si="0"/>
        <v>6-2009</v>
      </c>
      <c r="D33" s="15">
        <v>1.8424370370370378</v>
      </c>
    </row>
    <row r="34" spans="1:4" x14ac:dyDescent="0.25">
      <c r="A34" s="8">
        <v>7</v>
      </c>
      <c r="B34" s="8">
        <v>2009</v>
      </c>
      <c r="C34" s="8" t="str">
        <f t="shared" si="0"/>
        <v>7-2009</v>
      </c>
      <c r="D34" s="15">
        <v>2.004185185185186</v>
      </c>
    </row>
    <row r="35" spans="1:4" x14ac:dyDescent="0.25">
      <c r="A35" s="8">
        <v>8</v>
      </c>
      <c r="B35" s="8">
        <v>2009</v>
      </c>
      <c r="C35" s="8" t="str">
        <f t="shared" si="0"/>
        <v>8-2009</v>
      </c>
      <c r="D35" s="15">
        <v>2.1659333333333346</v>
      </c>
    </row>
    <row r="36" spans="1:4" x14ac:dyDescent="0.25">
      <c r="A36" s="8">
        <v>9</v>
      </c>
      <c r="B36" s="8">
        <v>2009</v>
      </c>
      <c r="C36" s="8" t="str">
        <f t="shared" si="0"/>
        <v>9-2009</v>
      </c>
      <c r="D36" s="15">
        <v>2.3276814814814832</v>
      </c>
    </row>
    <row r="37" spans="1:4" x14ac:dyDescent="0.25">
      <c r="A37" s="8">
        <v>10</v>
      </c>
      <c r="B37" s="8">
        <v>2009</v>
      </c>
      <c r="C37" s="8" t="str">
        <f t="shared" si="0"/>
        <v>10-2009</v>
      </c>
      <c r="D37" s="15">
        <v>2.4894296296296314</v>
      </c>
    </row>
    <row r="38" spans="1:4" x14ac:dyDescent="0.25">
      <c r="A38" s="8"/>
      <c r="B38" s="8">
        <v>2010</v>
      </c>
      <c r="C38" s="8" t="str">
        <f t="shared" si="0"/>
        <v>-2010</v>
      </c>
      <c r="D38" s="15">
        <v>0</v>
      </c>
    </row>
    <row r="39" spans="1:4" x14ac:dyDescent="0.25">
      <c r="A39" s="8">
        <v>0</v>
      </c>
      <c r="B39" s="8">
        <v>2010</v>
      </c>
      <c r="C39" s="8" t="str">
        <f t="shared" si="0"/>
        <v>0-2010</v>
      </c>
      <c r="D39" s="15">
        <v>0</v>
      </c>
    </row>
    <row r="40" spans="1:4" x14ac:dyDescent="0.25">
      <c r="A40" s="8">
        <v>1</v>
      </c>
      <c r="B40" s="8">
        <v>2010</v>
      </c>
      <c r="C40" s="8" t="str">
        <f t="shared" si="0"/>
        <v>1-2010</v>
      </c>
      <c r="D40" s="15">
        <v>1.1754666666666667</v>
      </c>
    </row>
    <row r="41" spans="1:4" x14ac:dyDescent="0.25">
      <c r="A41" s="8">
        <v>2</v>
      </c>
      <c r="B41" s="8">
        <v>2010</v>
      </c>
      <c r="C41" s="8" t="str">
        <f t="shared" si="0"/>
        <v>2-2010</v>
      </c>
      <c r="D41" s="15">
        <v>1.2856666666666665</v>
      </c>
    </row>
    <row r="42" spans="1:4" x14ac:dyDescent="0.25">
      <c r="A42" s="8">
        <v>3</v>
      </c>
      <c r="B42" s="8">
        <v>2010</v>
      </c>
      <c r="C42" s="8" t="str">
        <f t="shared" si="0"/>
        <v>3-2010</v>
      </c>
      <c r="D42" s="15">
        <v>1.4596222222222224</v>
      </c>
    </row>
    <row r="43" spans="1:4" x14ac:dyDescent="0.25">
      <c r="A43" s="8">
        <v>4</v>
      </c>
      <c r="B43" s="8">
        <v>2010</v>
      </c>
      <c r="C43" s="8" t="str">
        <f t="shared" si="0"/>
        <v>4-2010</v>
      </c>
      <c r="D43" s="15">
        <v>1.6335777777777782</v>
      </c>
    </row>
    <row r="44" spans="1:4" x14ac:dyDescent="0.25">
      <c r="A44" s="8">
        <v>5</v>
      </c>
      <c r="B44" s="8">
        <v>2010</v>
      </c>
      <c r="C44" s="8" t="str">
        <f t="shared" si="0"/>
        <v>5-2010</v>
      </c>
      <c r="D44" s="15">
        <v>1.8075333333333341</v>
      </c>
    </row>
    <row r="45" spans="1:4" x14ac:dyDescent="0.25">
      <c r="A45" s="8">
        <v>6</v>
      </c>
      <c r="B45" s="8">
        <v>2010</v>
      </c>
      <c r="C45" s="8" t="str">
        <f t="shared" si="0"/>
        <v>6-2010</v>
      </c>
      <c r="D45" s="15">
        <v>1.9814888888888897</v>
      </c>
    </row>
    <row r="46" spans="1:4" x14ac:dyDescent="0.25">
      <c r="A46" s="8">
        <v>7</v>
      </c>
      <c r="B46" s="8">
        <v>2010</v>
      </c>
      <c r="C46" s="8" t="str">
        <f t="shared" si="0"/>
        <v>7-2010</v>
      </c>
      <c r="D46" s="15">
        <v>2.1554444444444454</v>
      </c>
    </row>
    <row r="47" spans="1:4" x14ac:dyDescent="0.25">
      <c r="A47" s="8">
        <v>8</v>
      </c>
      <c r="B47" s="8">
        <v>2010</v>
      </c>
      <c r="C47" s="8" t="str">
        <f t="shared" si="0"/>
        <v>8-2010</v>
      </c>
      <c r="D47" s="15">
        <v>2.3294000000000015</v>
      </c>
    </row>
    <row r="48" spans="1:4" x14ac:dyDescent="0.25">
      <c r="A48" s="8">
        <v>9</v>
      </c>
      <c r="B48" s="8">
        <v>2010</v>
      </c>
      <c r="C48" s="8" t="str">
        <f t="shared" si="0"/>
        <v>9-2010</v>
      </c>
      <c r="D48" s="15">
        <v>2.5033555555555576</v>
      </c>
    </row>
    <row r="49" spans="1:4" x14ac:dyDescent="0.25">
      <c r="A49" s="8">
        <v>10</v>
      </c>
      <c r="B49" s="8">
        <v>2010</v>
      </c>
      <c r="C49" s="8" t="str">
        <f t="shared" si="0"/>
        <v>10-2010</v>
      </c>
      <c r="D49" s="15">
        <v>2.6773111111111132</v>
      </c>
    </row>
    <row r="50" spans="1:4" x14ac:dyDescent="0.25">
      <c r="A50" s="8"/>
      <c r="B50" s="8">
        <v>2011</v>
      </c>
      <c r="C50" s="8" t="str">
        <f t="shared" si="0"/>
        <v>-2011</v>
      </c>
      <c r="D50" s="15">
        <v>0</v>
      </c>
    </row>
    <row r="51" spans="1:4" x14ac:dyDescent="0.25">
      <c r="A51" s="8">
        <v>0</v>
      </c>
      <c r="B51" s="8">
        <v>2011</v>
      </c>
      <c r="C51" s="8" t="str">
        <f t="shared" si="0"/>
        <v>0-2011</v>
      </c>
      <c r="D51" s="15">
        <v>0</v>
      </c>
    </row>
    <row r="52" spans="1:4" x14ac:dyDescent="0.25">
      <c r="A52" s="8">
        <v>1</v>
      </c>
      <c r="B52" s="8">
        <v>2011</v>
      </c>
      <c r="C52" s="8" t="str">
        <f t="shared" si="0"/>
        <v>1-2011</v>
      </c>
      <c r="D52" s="15">
        <v>1.2579555555555555</v>
      </c>
    </row>
    <row r="53" spans="1:4" x14ac:dyDescent="0.25">
      <c r="A53" s="8">
        <v>2</v>
      </c>
      <c r="B53" s="8">
        <v>2011</v>
      </c>
      <c r="C53" s="8" t="str">
        <f t="shared" si="0"/>
        <v>2-2011</v>
      </c>
      <c r="D53" s="15">
        <v>1.3758888888888887</v>
      </c>
    </row>
    <row r="54" spans="1:4" x14ac:dyDescent="0.25">
      <c r="A54" s="8">
        <v>3</v>
      </c>
      <c r="B54" s="8">
        <v>2011</v>
      </c>
      <c r="C54" s="8" t="str">
        <f t="shared" si="0"/>
        <v>3-2011</v>
      </c>
      <c r="D54" s="15">
        <v>1.562051851851852</v>
      </c>
    </row>
    <row r="55" spans="1:4" x14ac:dyDescent="0.25">
      <c r="A55" s="8">
        <v>4</v>
      </c>
      <c r="B55" s="8">
        <v>2011</v>
      </c>
      <c r="C55" s="8" t="str">
        <f t="shared" si="0"/>
        <v>4-2011</v>
      </c>
      <c r="D55" s="15">
        <v>1.7482148148148153</v>
      </c>
    </row>
    <row r="56" spans="1:4" x14ac:dyDescent="0.25">
      <c r="A56" s="8">
        <v>5</v>
      </c>
      <c r="B56" s="8">
        <v>2011</v>
      </c>
      <c r="C56" s="8" t="str">
        <f t="shared" si="0"/>
        <v>5-2011</v>
      </c>
      <c r="D56" s="15">
        <v>1.9343777777777786</v>
      </c>
    </row>
    <row r="57" spans="1:4" x14ac:dyDescent="0.25">
      <c r="A57" s="8">
        <v>6</v>
      </c>
      <c r="B57" s="8">
        <v>2011</v>
      </c>
      <c r="C57" s="8" t="str">
        <f t="shared" si="0"/>
        <v>6-2011</v>
      </c>
      <c r="D57" s="15">
        <v>2.1205407407407417</v>
      </c>
    </row>
    <row r="58" spans="1:4" x14ac:dyDescent="0.25">
      <c r="A58" s="8">
        <v>7</v>
      </c>
      <c r="B58" s="8">
        <v>2011</v>
      </c>
      <c r="C58" s="8" t="str">
        <f t="shared" si="0"/>
        <v>7-2011</v>
      </c>
      <c r="D58" s="15">
        <v>2.3067037037037048</v>
      </c>
    </row>
    <row r="59" spans="1:4" x14ac:dyDescent="0.25">
      <c r="A59" s="8">
        <v>8</v>
      </c>
      <c r="B59" s="8">
        <v>2011</v>
      </c>
      <c r="C59" s="8" t="str">
        <f t="shared" si="0"/>
        <v>8-2011</v>
      </c>
      <c r="D59" s="15">
        <v>2.4928666666666683</v>
      </c>
    </row>
    <row r="60" spans="1:4" x14ac:dyDescent="0.25">
      <c r="A60" s="8">
        <v>9</v>
      </c>
      <c r="B60" s="8">
        <v>2011</v>
      </c>
      <c r="C60" s="8" t="str">
        <f t="shared" si="0"/>
        <v>9-2011</v>
      </c>
      <c r="D60" s="15">
        <v>2.6790296296296319</v>
      </c>
    </row>
    <row r="61" spans="1:4" x14ac:dyDescent="0.25">
      <c r="A61" s="8">
        <v>10</v>
      </c>
      <c r="B61" s="8">
        <v>2011</v>
      </c>
      <c r="C61" s="8" t="str">
        <f t="shared" si="0"/>
        <v>10-2011</v>
      </c>
      <c r="D61" s="15">
        <v>2.865192592592595</v>
      </c>
    </row>
    <row r="62" spans="1:4" x14ac:dyDescent="0.25">
      <c r="A62" s="8"/>
      <c r="B62" s="8">
        <v>2012</v>
      </c>
      <c r="C62" s="8" t="str">
        <f t="shared" si="0"/>
        <v>-2012</v>
      </c>
      <c r="D62" s="15">
        <v>0</v>
      </c>
    </row>
    <row r="63" spans="1:4" x14ac:dyDescent="0.25">
      <c r="A63" s="8">
        <v>0</v>
      </c>
      <c r="B63" s="8">
        <v>2012</v>
      </c>
      <c r="C63" s="8" t="str">
        <f t="shared" si="0"/>
        <v>0-2012</v>
      </c>
      <c r="D63" s="15">
        <v>0</v>
      </c>
    </row>
    <row r="64" spans="1:4" x14ac:dyDescent="0.25">
      <c r="A64" s="8">
        <v>1</v>
      </c>
      <c r="B64" s="8">
        <v>2012</v>
      </c>
      <c r="C64" s="8" t="str">
        <f t="shared" si="0"/>
        <v>1-2012</v>
      </c>
      <c r="D64" s="15">
        <v>1.3404444444444443</v>
      </c>
    </row>
    <row r="65" spans="1:4" x14ac:dyDescent="0.25">
      <c r="A65" s="8">
        <v>2</v>
      </c>
      <c r="B65" s="8">
        <v>2012</v>
      </c>
      <c r="C65" s="8" t="str">
        <f t="shared" si="0"/>
        <v>2-2012</v>
      </c>
      <c r="D65" s="15">
        <v>1.4661111111111109</v>
      </c>
    </row>
    <row r="66" spans="1:4" x14ac:dyDescent="0.25">
      <c r="A66" s="8">
        <v>3</v>
      </c>
      <c r="B66" s="8">
        <v>2012</v>
      </c>
      <c r="C66" s="8" t="str">
        <f t="shared" si="0"/>
        <v>3-2012</v>
      </c>
      <c r="D66" s="15">
        <v>1.6644814814814817</v>
      </c>
    </row>
    <row r="67" spans="1:4" x14ac:dyDescent="0.25">
      <c r="A67" s="8">
        <v>4</v>
      </c>
      <c r="B67" s="8">
        <v>2012</v>
      </c>
      <c r="C67" s="8" t="str">
        <f t="shared" ref="C67:C121" si="1">CONCATENATE(A67,"-",B67)</f>
        <v>4-2012</v>
      </c>
      <c r="D67" s="15">
        <v>1.8628518518518524</v>
      </c>
    </row>
    <row r="68" spans="1:4" x14ac:dyDescent="0.25">
      <c r="A68" s="8">
        <v>5</v>
      </c>
      <c r="B68" s="8">
        <v>2012</v>
      </c>
      <c r="C68" s="8" t="str">
        <f t="shared" si="1"/>
        <v>5-2012</v>
      </c>
      <c r="D68" s="15">
        <v>2.0612222222222232</v>
      </c>
    </row>
    <row r="69" spans="1:4" x14ac:dyDescent="0.25">
      <c r="A69" s="8">
        <v>6</v>
      </c>
      <c r="B69" s="8">
        <v>2012</v>
      </c>
      <c r="C69" s="8" t="str">
        <f t="shared" si="1"/>
        <v>6-2012</v>
      </c>
      <c r="D69" s="15">
        <v>2.2595925925925937</v>
      </c>
    </row>
    <row r="70" spans="1:4" x14ac:dyDescent="0.25">
      <c r="A70" s="8">
        <v>7</v>
      </c>
      <c r="B70" s="8">
        <v>2012</v>
      </c>
      <c r="C70" s="8" t="str">
        <f t="shared" si="1"/>
        <v>7-2012</v>
      </c>
      <c r="D70" s="15">
        <v>2.4579629629629642</v>
      </c>
    </row>
    <row r="71" spans="1:4" x14ac:dyDescent="0.25">
      <c r="A71" s="8">
        <v>8</v>
      </c>
      <c r="B71" s="8">
        <v>2012</v>
      </c>
      <c r="C71" s="8" t="str">
        <f t="shared" si="1"/>
        <v>8-2012</v>
      </c>
      <c r="D71" s="15">
        <v>2.6563333333333352</v>
      </c>
    </row>
    <row r="72" spans="1:4" x14ac:dyDescent="0.25">
      <c r="A72" s="8">
        <v>9</v>
      </c>
      <c r="B72" s="8">
        <v>2012</v>
      </c>
      <c r="C72" s="8" t="str">
        <f t="shared" si="1"/>
        <v>9-2012</v>
      </c>
      <c r="D72" s="15">
        <v>2.8547037037037062</v>
      </c>
    </row>
    <row r="73" spans="1:4" x14ac:dyDescent="0.25">
      <c r="A73" s="8">
        <v>10</v>
      </c>
      <c r="B73" s="8">
        <v>2012</v>
      </c>
      <c r="C73" s="8" t="str">
        <f t="shared" si="1"/>
        <v>10-2012</v>
      </c>
      <c r="D73" s="15">
        <v>3.0530740740740767</v>
      </c>
    </row>
    <row r="74" spans="1:4" x14ac:dyDescent="0.25">
      <c r="A74" s="8"/>
      <c r="B74" s="8">
        <v>2013</v>
      </c>
      <c r="C74" s="8" t="str">
        <f t="shared" si="1"/>
        <v>-2013</v>
      </c>
      <c r="D74" s="15">
        <v>0</v>
      </c>
    </row>
    <row r="75" spans="1:4" x14ac:dyDescent="0.25">
      <c r="A75" s="8">
        <v>0</v>
      </c>
      <c r="B75" s="8">
        <v>2013</v>
      </c>
      <c r="C75" s="8" t="str">
        <f t="shared" si="1"/>
        <v>0-2013</v>
      </c>
      <c r="D75" s="15">
        <v>0</v>
      </c>
    </row>
    <row r="76" spans="1:4" x14ac:dyDescent="0.25">
      <c r="A76" s="8">
        <v>1</v>
      </c>
      <c r="B76" s="8">
        <v>2013</v>
      </c>
      <c r="C76" s="8" t="str">
        <f t="shared" si="1"/>
        <v>1-2013</v>
      </c>
      <c r="D76" s="15">
        <v>1.4229333333333332</v>
      </c>
    </row>
    <row r="77" spans="1:4" x14ac:dyDescent="0.25">
      <c r="A77" s="8">
        <v>2</v>
      </c>
      <c r="B77" s="8">
        <v>2013</v>
      </c>
      <c r="C77" s="8" t="str">
        <f t="shared" si="1"/>
        <v>2-2013</v>
      </c>
      <c r="D77" s="15">
        <v>1.5563333333333331</v>
      </c>
    </row>
    <row r="78" spans="1:4" x14ac:dyDescent="0.25">
      <c r="A78" s="8">
        <v>3</v>
      </c>
      <c r="B78" s="8">
        <v>2013</v>
      </c>
      <c r="C78" s="8" t="str">
        <f t="shared" si="1"/>
        <v>3-2013</v>
      </c>
      <c r="D78" s="15">
        <v>1.7669111111111113</v>
      </c>
    </row>
    <row r="79" spans="1:4" x14ac:dyDescent="0.25">
      <c r="A79" s="8">
        <v>4</v>
      </c>
      <c r="B79" s="8">
        <v>2013</v>
      </c>
      <c r="C79" s="8" t="str">
        <f t="shared" si="1"/>
        <v>4-2013</v>
      </c>
      <c r="D79" s="15">
        <v>1.9774888888888895</v>
      </c>
    </row>
    <row r="80" spans="1:4" x14ac:dyDescent="0.25">
      <c r="A80" s="8">
        <v>5</v>
      </c>
      <c r="B80" s="8">
        <v>2013</v>
      </c>
      <c r="C80" s="8" t="str">
        <f t="shared" si="1"/>
        <v>5-2013</v>
      </c>
      <c r="D80" s="15">
        <v>2.1880666666666677</v>
      </c>
    </row>
    <row r="81" spans="1:4" x14ac:dyDescent="0.25">
      <c r="A81" s="8">
        <v>6</v>
      </c>
      <c r="B81" s="8">
        <v>2013</v>
      </c>
      <c r="C81" s="8" t="str">
        <f t="shared" si="1"/>
        <v>6-2013</v>
      </c>
      <c r="D81" s="15">
        <v>2.3986444444444457</v>
      </c>
    </row>
    <row r="82" spans="1:4" x14ac:dyDescent="0.25">
      <c r="A82" s="8">
        <v>7</v>
      </c>
      <c r="B82" s="8">
        <v>2013</v>
      </c>
      <c r="C82" s="8" t="str">
        <f t="shared" si="1"/>
        <v>7-2013</v>
      </c>
      <c r="D82" s="15">
        <v>2.6092222222222237</v>
      </c>
    </row>
    <row r="83" spans="1:4" x14ac:dyDescent="0.25">
      <c r="A83" s="8">
        <v>8</v>
      </c>
      <c r="B83" s="8">
        <v>2013</v>
      </c>
      <c r="C83" s="8" t="str">
        <f t="shared" si="1"/>
        <v>8-2013</v>
      </c>
      <c r="D83" s="15">
        <v>2.8198000000000021</v>
      </c>
    </row>
    <row r="84" spans="1:4" x14ac:dyDescent="0.25">
      <c r="A84" s="8">
        <v>9</v>
      </c>
      <c r="B84" s="8">
        <v>2013</v>
      </c>
      <c r="C84" s="8" t="str">
        <f t="shared" si="1"/>
        <v>9-2013</v>
      </c>
      <c r="D84" s="15">
        <v>3.0303777777777805</v>
      </c>
    </row>
    <row r="85" spans="1:4" x14ac:dyDescent="0.25">
      <c r="A85" s="8">
        <v>10</v>
      </c>
      <c r="B85" s="8">
        <v>2013</v>
      </c>
      <c r="C85" s="8" t="str">
        <f t="shared" si="1"/>
        <v>10-2013</v>
      </c>
      <c r="D85" s="15">
        <v>3.2409555555555585</v>
      </c>
    </row>
    <row r="86" spans="1:4" x14ac:dyDescent="0.25">
      <c r="A86" s="8"/>
      <c r="B86" s="8">
        <v>2014</v>
      </c>
      <c r="C86" s="8" t="str">
        <f t="shared" si="1"/>
        <v>-2014</v>
      </c>
      <c r="D86" s="15">
        <v>0</v>
      </c>
    </row>
    <row r="87" spans="1:4" x14ac:dyDescent="0.25">
      <c r="A87" s="8">
        <v>0</v>
      </c>
      <c r="B87" s="8">
        <v>2014</v>
      </c>
      <c r="C87" s="8" t="str">
        <f t="shared" si="1"/>
        <v>0-2014</v>
      </c>
      <c r="D87" s="15">
        <v>0</v>
      </c>
    </row>
    <row r="88" spans="1:4" x14ac:dyDescent="0.25">
      <c r="A88" s="8">
        <v>1</v>
      </c>
      <c r="B88" s="8">
        <v>2014</v>
      </c>
      <c r="C88" s="8" t="str">
        <f t="shared" si="1"/>
        <v>1-2014</v>
      </c>
      <c r="D88" s="15">
        <v>1.505422222222222</v>
      </c>
    </row>
    <row r="89" spans="1:4" x14ac:dyDescent="0.25">
      <c r="A89" s="8">
        <v>2</v>
      </c>
      <c r="B89" s="8">
        <v>2014</v>
      </c>
      <c r="C89" s="8" t="str">
        <f t="shared" si="1"/>
        <v>2-2014</v>
      </c>
      <c r="D89" s="15">
        <v>1.6465555555555553</v>
      </c>
    </row>
    <row r="90" spans="1:4" x14ac:dyDescent="0.25">
      <c r="A90" s="8">
        <v>3</v>
      </c>
      <c r="B90" s="8">
        <v>2014</v>
      </c>
      <c r="C90" s="8" t="str">
        <f t="shared" si="1"/>
        <v>3-2014</v>
      </c>
      <c r="D90" s="15">
        <v>1.869340740740741</v>
      </c>
    </row>
    <row r="91" spans="1:4" x14ac:dyDescent="0.25">
      <c r="A91" s="8">
        <v>4</v>
      </c>
      <c r="B91" s="8">
        <v>2014</v>
      </c>
      <c r="C91" s="8" t="str">
        <f t="shared" si="1"/>
        <v>4-2014</v>
      </c>
      <c r="D91" s="15">
        <v>2.0921259259259264</v>
      </c>
    </row>
    <row r="92" spans="1:4" x14ac:dyDescent="0.25">
      <c r="A92" s="8">
        <v>5</v>
      </c>
      <c r="B92" s="8">
        <v>2014</v>
      </c>
      <c r="C92" s="8" t="str">
        <f t="shared" si="1"/>
        <v>5-2014</v>
      </c>
      <c r="D92" s="15">
        <v>2.3149111111111123</v>
      </c>
    </row>
    <row r="93" spans="1:4" x14ac:dyDescent="0.25">
      <c r="A93" s="8">
        <v>6</v>
      </c>
      <c r="B93" s="8">
        <v>2014</v>
      </c>
      <c r="C93" s="8" t="str">
        <f t="shared" si="1"/>
        <v>6-2014</v>
      </c>
      <c r="D93" s="15">
        <v>2.5376962962962977</v>
      </c>
    </row>
    <row r="94" spans="1:4" x14ac:dyDescent="0.25">
      <c r="A94" s="8">
        <v>7</v>
      </c>
      <c r="B94" s="8">
        <v>2014</v>
      </c>
      <c r="C94" s="8" t="str">
        <f t="shared" si="1"/>
        <v>7-2014</v>
      </c>
      <c r="D94" s="15">
        <v>2.7604814814814831</v>
      </c>
    </row>
    <row r="95" spans="1:4" x14ac:dyDescent="0.25">
      <c r="A95" s="8">
        <v>8</v>
      </c>
      <c r="B95" s="8">
        <v>2014</v>
      </c>
      <c r="C95" s="8" t="str">
        <f t="shared" si="1"/>
        <v>8-2014</v>
      </c>
      <c r="D95" s="15">
        <v>2.983266666666669</v>
      </c>
    </row>
    <row r="96" spans="1:4" x14ac:dyDescent="0.25">
      <c r="A96" s="8">
        <v>9</v>
      </c>
      <c r="B96" s="8">
        <v>2014</v>
      </c>
      <c r="C96" s="8" t="str">
        <f t="shared" si="1"/>
        <v>9-2014</v>
      </c>
      <c r="D96" s="15">
        <v>3.2060518518518548</v>
      </c>
    </row>
    <row r="97" spans="1:4" x14ac:dyDescent="0.25">
      <c r="A97" s="8">
        <v>10</v>
      </c>
      <c r="B97" s="8">
        <v>2014</v>
      </c>
      <c r="C97" s="8" t="str">
        <f t="shared" si="1"/>
        <v>10-2014</v>
      </c>
      <c r="D97" s="15">
        <v>3.4288370370370402</v>
      </c>
    </row>
    <row r="98" spans="1:4" x14ac:dyDescent="0.25">
      <c r="A98" s="8"/>
      <c r="B98" s="8">
        <v>2015</v>
      </c>
      <c r="C98" s="8" t="str">
        <f t="shared" si="1"/>
        <v>-2015</v>
      </c>
      <c r="D98" s="15">
        <v>0</v>
      </c>
    </row>
    <row r="99" spans="1:4" x14ac:dyDescent="0.25">
      <c r="A99" s="8">
        <v>0</v>
      </c>
      <c r="B99" s="8">
        <v>2015</v>
      </c>
      <c r="C99" s="8" t="str">
        <f t="shared" si="1"/>
        <v>0-2015</v>
      </c>
      <c r="D99" s="15">
        <v>0</v>
      </c>
    </row>
    <row r="100" spans="1:4" x14ac:dyDescent="0.25">
      <c r="A100" s="8">
        <v>1</v>
      </c>
      <c r="B100" s="8">
        <v>2015</v>
      </c>
      <c r="C100" s="8" t="str">
        <f t="shared" si="1"/>
        <v>1-2015</v>
      </c>
      <c r="D100" s="15">
        <v>1.5879111111111108</v>
      </c>
    </row>
    <row r="101" spans="1:4" x14ac:dyDescent="0.25">
      <c r="A101" s="8">
        <v>2</v>
      </c>
      <c r="B101" s="8">
        <v>2015</v>
      </c>
      <c r="C101" s="8" t="str">
        <f t="shared" si="1"/>
        <v>2-2015</v>
      </c>
      <c r="D101" s="15">
        <v>1.7367777777777775</v>
      </c>
    </row>
    <row r="102" spans="1:4" x14ac:dyDescent="0.25">
      <c r="A102" s="8">
        <v>3</v>
      </c>
      <c r="B102" s="8">
        <v>2015</v>
      </c>
      <c r="C102" s="8" t="str">
        <f t="shared" si="1"/>
        <v>3-2015</v>
      </c>
      <c r="D102" s="15">
        <v>1.9717703703703706</v>
      </c>
    </row>
    <row r="103" spans="1:4" x14ac:dyDescent="0.25">
      <c r="A103" s="8">
        <v>4</v>
      </c>
      <c r="B103" s="8">
        <v>2015</v>
      </c>
      <c r="C103" s="8" t="str">
        <f t="shared" si="1"/>
        <v>4-2015</v>
      </c>
      <c r="D103" s="15">
        <v>2.2067629629629635</v>
      </c>
    </row>
    <row r="104" spans="1:4" x14ac:dyDescent="0.25">
      <c r="A104" s="8">
        <v>5</v>
      </c>
      <c r="B104" s="8">
        <v>2015</v>
      </c>
      <c r="C104" s="8" t="str">
        <f t="shared" si="1"/>
        <v>5-2015</v>
      </c>
      <c r="D104" s="15">
        <v>2.4417555555555568</v>
      </c>
    </row>
    <row r="105" spans="1:4" x14ac:dyDescent="0.25">
      <c r="A105" s="8">
        <v>6</v>
      </c>
      <c r="B105" s="8">
        <v>2015</v>
      </c>
      <c r="C105" s="8" t="str">
        <f t="shared" si="1"/>
        <v>6-2015</v>
      </c>
      <c r="D105" s="15">
        <v>2.6767481481481497</v>
      </c>
    </row>
    <row r="106" spans="1:4" x14ac:dyDescent="0.25">
      <c r="A106" s="8">
        <v>7</v>
      </c>
      <c r="B106" s="8">
        <v>2015</v>
      </c>
      <c r="C106" s="8" t="str">
        <f t="shared" si="1"/>
        <v>7-2015</v>
      </c>
      <c r="D106" s="15">
        <v>2.9117407407407425</v>
      </c>
    </row>
    <row r="107" spans="1:4" x14ac:dyDescent="0.25">
      <c r="A107" s="8">
        <v>8</v>
      </c>
      <c r="B107" s="8">
        <v>2015</v>
      </c>
      <c r="C107" s="8" t="str">
        <f t="shared" si="1"/>
        <v>8-2015</v>
      </c>
      <c r="D107" s="15">
        <v>3.1467333333333358</v>
      </c>
    </row>
    <row r="108" spans="1:4" x14ac:dyDescent="0.25">
      <c r="A108" s="8">
        <v>9</v>
      </c>
      <c r="B108" s="8">
        <v>2015</v>
      </c>
      <c r="C108" s="8" t="str">
        <f t="shared" si="1"/>
        <v>9-2015</v>
      </c>
      <c r="D108" s="15">
        <v>3.3817259259259291</v>
      </c>
    </row>
    <row r="109" spans="1:4" x14ac:dyDescent="0.25">
      <c r="A109" s="8">
        <v>10</v>
      </c>
      <c r="B109" s="8">
        <v>2015</v>
      </c>
      <c r="C109" s="8" t="str">
        <f t="shared" si="1"/>
        <v>10-2015</v>
      </c>
      <c r="D109" s="15">
        <v>3.616718518518522</v>
      </c>
    </row>
    <row r="110" spans="1:4" x14ac:dyDescent="0.25">
      <c r="A110" s="8"/>
      <c r="B110" s="8">
        <v>2016</v>
      </c>
      <c r="C110" s="8" t="str">
        <f t="shared" si="1"/>
        <v>-2016</v>
      </c>
      <c r="D110" s="15">
        <v>0</v>
      </c>
    </row>
    <row r="111" spans="1:4" x14ac:dyDescent="0.25">
      <c r="A111" s="8">
        <v>0</v>
      </c>
      <c r="B111" s="8">
        <v>2016</v>
      </c>
      <c r="C111" s="8" t="str">
        <f t="shared" si="1"/>
        <v>0-2016</v>
      </c>
      <c r="D111" s="15">
        <v>0</v>
      </c>
    </row>
    <row r="112" spans="1:4" x14ac:dyDescent="0.25">
      <c r="A112" s="8">
        <v>1</v>
      </c>
      <c r="B112" s="8">
        <v>2016</v>
      </c>
      <c r="C112" s="8" t="str">
        <f t="shared" si="1"/>
        <v>1-2016</v>
      </c>
      <c r="D112" s="15">
        <v>1.6704000000000001</v>
      </c>
    </row>
    <row r="113" spans="1:4" x14ac:dyDescent="0.25">
      <c r="A113" s="8">
        <v>2</v>
      </c>
      <c r="B113" s="8">
        <v>2016</v>
      </c>
      <c r="C113" s="8" t="str">
        <f t="shared" si="1"/>
        <v>2-2016</v>
      </c>
      <c r="D113" s="15">
        <v>1.827</v>
      </c>
    </row>
    <row r="114" spans="1:4" x14ac:dyDescent="0.25">
      <c r="A114" s="8">
        <v>3</v>
      </c>
      <c r="B114" s="8">
        <v>2016</v>
      </c>
      <c r="C114" s="8" t="str">
        <f t="shared" si="1"/>
        <v>3-2016</v>
      </c>
      <c r="D114" s="15">
        <v>2.0742000000000003</v>
      </c>
    </row>
    <row r="115" spans="1:4" x14ac:dyDescent="0.25">
      <c r="A115" s="8">
        <v>4</v>
      </c>
      <c r="B115" s="8">
        <v>2016</v>
      </c>
      <c r="C115" s="8" t="str">
        <f t="shared" si="1"/>
        <v>4-2016</v>
      </c>
      <c r="D115" s="15">
        <v>2.3214000000000006</v>
      </c>
    </row>
    <row r="116" spans="1:4" x14ac:dyDescent="0.25">
      <c r="A116" s="8">
        <v>5</v>
      </c>
      <c r="B116" s="8">
        <v>2016</v>
      </c>
      <c r="C116" s="8" t="str">
        <f t="shared" si="1"/>
        <v>5-2016</v>
      </c>
      <c r="D116" s="15">
        <v>2.5686000000000009</v>
      </c>
    </row>
    <row r="117" spans="1:4" x14ac:dyDescent="0.25">
      <c r="A117" s="8">
        <v>6</v>
      </c>
      <c r="B117" s="8">
        <v>2016</v>
      </c>
      <c r="C117" s="8" t="str">
        <f t="shared" si="1"/>
        <v>6-2016</v>
      </c>
      <c r="D117" s="15">
        <v>2.8158000000000012</v>
      </c>
    </row>
    <row r="118" spans="1:4" x14ac:dyDescent="0.25">
      <c r="A118" s="8">
        <v>7</v>
      </c>
      <c r="B118" s="8">
        <v>2016</v>
      </c>
      <c r="C118" s="8" t="str">
        <f t="shared" si="1"/>
        <v>7-2016</v>
      </c>
      <c r="D118" s="15">
        <v>3.0630000000000015</v>
      </c>
    </row>
    <row r="119" spans="1:4" x14ac:dyDescent="0.25">
      <c r="A119" s="8">
        <v>8</v>
      </c>
      <c r="B119" s="8">
        <v>2016</v>
      </c>
      <c r="C119" s="8" t="str">
        <f t="shared" si="1"/>
        <v>8-2016</v>
      </c>
      <c r="D119" s="15">
        <v>3.3102000000000018</v>
      </c>
    </row>
    <row r="120" spans="1:4" x14ac:dyDescent="0.25">
      <c r="A120" s="8">
        <v>9</v>
      </c>
      <c r="B120" s="8">
        <v>2016</v>
      </c>
      <c r="C120" s="8" t="str">
        <f t="shared" si="1"/>
        <v>9-2016</v>
      </c>
      <c r="D120" s="15">
        <v>3.5574000000000021</v>
      </c>
    </row>
    <row r="121" spans="1:4" x14ac:dyDescent="0.25">
      <c r="A121" s="8">
        <v>10</v>
      </c>
      <c r="B121" s="8">
        <v>2016</v>
      </c>
      <c r="C121" s="8" t="str">
        <f t="shared" si="1"/>
        <v>10-2016</v>
      </c>
      <c r="D121" s="15">
        <v>3.8046000000000024</v>
      </c>
    </row>
  </sheetData>
  <pageMargins left="0.511811024" right="0.511811024" top="0.78740157499999996" bottom="0.78740157499999996" header="0.31496062000000002" footer="0.3149606200000000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2"/>
  <sheetViews>
    <sheetView workbookViewId="0">
      <selection activeCell="A4" sqref="A4:B11"/>
    </sheetView>
  </sheetViews>
  <sheetFormatPr defaultRowHeight="15" x14ac:dyDescent="0.25"/>
  <cols>
    <col min="1" max="1" width="11.140625" bestFit="1" customWidth="1"/>
    <col min="2" max="3" width="9.42578125" bestFit="1" customWidth="1"/>
  </cols>
  <sheetData>
    <row r="1" spans="1:3" x14ac:dyDescent="0.25">
      <c r="A1" s="5" t="s">
        <v>5</v>
      </c>
      <c r="B1" s="5" t="s">
        <v>6</v>
      </c>
      <c r="C1" s="5" t="s">
        <v>7</v>
      </c>
    </row>
    <row r="2" spans="1:3" x14ac:dyDescent="0.25">
      <c r="A2" s="3">
        <v>2006</v>
      </c>
      <c r="B2" s="4">
        <v>0.14130000000000001</v>
      </c>
      <c r="C2" s="4">
        <f>B2/12</f>
        <v>1.1775000000000001E-2</v>
      </c>
    </row>
    <row r="3" spans="1:3" x14ac:dyDescent="0.25">
      <c r="A3" s="3">
        <v>2007</v>
      </c>
      <c r="B3" s="4">
        <v>0.11250000000000002</v>
      </c>
      <c r="C3" s="4">
        <f t="shared" ref="C3:C12" si="0">B3/12</f>
        <v>9.3750000000000014E-3</v>
      </c>
    </row>
    <row r="4" spans="1:3" x14ac:dyDescent="0.25">
      <c r="A4" s="3">
        <v>2008</v>
      </c>
      <c r="B4" s="4">
        <v>0.1182</v>
      </c>
      <c r="C4" s="4">
        <f t="shared" si="0"/>
        <v>9.8499999999999994E-3</v>
      </c>
    </row>
    <row r="5" spans="1:3" x14ac:dyDescent="0.25">
      <c r="A5" s="3">
        <v>2009</v>
      </c>
      <c r="B5" s="4">
        <v>9.5000000000000001E-2</v>
      </c>
      <c r="C5" s="4">
        <f t="shared" si="0"/>
        <v>7.9166666666666673E-3</v>
      </c>
    </row>
    <row r="6" spans="1:3" x14ac:dyDescent="0.25">
      <c r="A6" s="3">
        <v>2010</v>
      </c>
      <c r="B6" s="4">
        <v>9.3699999999999992E-2</v>
      </c>
      <c r="C6" s="4">
        <f t="shared" si="0"/>
        <v>7.8083333333333329E-3</v>
      </c>
    </row>
    <row r="7" spans="1:3" x14ac:dyDescent="0.25">
      <c r="A7" s="3">
        <v>2011</v>
      </c>
      <c r="B7" s="4">
        <v>0.1104</v>
      </c>
      <c r="C7" s="4">
        <f t="shared" si="0"/>
        <v>9.1999999999999998E-3</v>
      </c>
    </row>
    <row r="8" spans="1:3" x14ac:dyDescent="0.25">
      <c r="A8" s="3">
        <v>2012</v>
      </c>
      <c r="B8" s="4">
        <v>8.1700000000000009E-2</v>
      </c>
      <c r="C8" s="4">
        <f t="shared" si="0"/>
        <v>6.8083333333333338E-3</v>
      </c>
    </row>
    <row r="9" spans="1:3" x14ac:dyDescent="0.25">
      <c r="A9" s="3">
        <v>2013</v>
      </c>
      <c r="B9" s="4">
        <v>7.9200000000000007E-2</v>
      </c>
      <c r="C9" s="4">
        <f t="shared" si="0"/>
        <v>6.6000000000000008E-3</v>
      </c>
    </row>
    <row r="10" spans="1:3" x14ac:dyDescent="0.25">
      <c r="A10" s="3">
        <v>2014</v>
      </c>
      <c r="B10" s="4">
        <v>0.104</v>
      </c>
      <c r="C10" s="4">
        <f t="shared" si="0"/>
        <v>8.6666666666666663E-3</v>
      </c>
    </row>
    <row r="11" spans="1:3" x14ac:dyDescent="0.25">
      <c r="A11" s="3">
        <v>2015</v>
      </c>
      <c r="B11" s="4">
        <v>0.12540000000000001</v>
      </c>
      <c r="C11" s="4">
        <f t="shared" si="0"/>
        <v>1.0450000000000001E-2</v>
      </c>
    </row>
    <row r="12" spans="1:3" x14ac:dyDescent="0.25">
      <c r="A12" s="3">
        <v>2016</v>
      </c>
      <c r="B12" s="4">
        <v>0.13199999999999998</v>
      </c>
      <c r="C12" s="4">
        <f t="shared" si="0"/>
        <v>1.0999999999999998E-2</v>
      </c>
    </row>
  </sheetData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5</vt:i4>
      </vt:variant>
    </vt:vector>
  </HeadingPairs>
  <TitlesOfParts>
    <vt:vector size="5" baseType="lpstr">
      <vt:lpstr>Apresentação</vt:lpstr>
      <vt:lpstr>SIMULADOR</vt:lpstr>
      <vt:lpstr>Base</vt:lpstr>
      <vt:lpstr>SIARMA</vt:lpstr>
      <vt:lpstr>Taxa de Juros (Ano)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Autor</dc:creator>
  <cp:lastModifiedBy>Autor</cp:lastModifiedBy>
  <dcterms:created xsi:type="dcterms:W3CDTF">2017-03-23T18:30:37Z</dcterms:created>
  <dcterms:modified xsi:type="dcterms:W3CDTF">2017-05-22T18:39:56Z</dcterms:modified>
</cp:coreProperties>
</file>